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80" windowWidth="11355" windowHeight="8445" activeTab="0"/>
  </bookViews>
  <sheets>
    <sheet name="Perpetual" sheetId="1" r:id="rId1"/>
    <sheet name="Costs" sheetId="2" r:id="rId2"/>
  </sheets>
  <definedNames/>
  <calcPr fullCalcOnLoad="1"/>
</workbook>
</file>

<file path=xl/sharedStrings.xml><?xml version="1.0" encoding="utf-8"?>
<sst xmlns="http://schemas.openxmlformats.org/spreadsheetml/2006/main" count="188" uniqueCount="159">
  <si>
    <t>VODKA</t>
  </si>
  <si>
    <t>Grey Goose</t>
  </si>
  <si>
    <t>Grey Goose-Citron</t>
  </si>
  <si>
    <t>Belvedere</t>
  </si>
  <si>
    <t>Chopin</t>
  </si>
  <si>
    <t>Absolute</t>
  </si>
  <si>
    <t>Ketel One</t>
  </si>
  <si>
    <t>Effen</t>
  </si>
  <si>
    <t>Hangar 1</t>
  </si>
  <si>
    <t>Hangar 1-Lime</t>
  </si>
  <si>
    <t>Hangar 1- Mandarine</t>
  </si>
  <si>
    <t>Hangar 1- Citron</t>
  </si>
  <si>
    <t>Van Gough</t>
  </si>
  <si>
    <t>Shakespeare</t>
  </si>
  <si>
    <t>Ciroc</t>
  </si>
  <si>
    <t>Turi</t>
  </si>
  <si>
    <t>WHISKEY</t>
  </si>
  <si>
    <t>Johnnie Walker-Black</t>
  </si>
  <si>
    <t>Chivas</t>
  </si>
  <si>
    <t>Dewars</t>
  </si>
  <si>
    <t>Makers Mark</t>
  </si>
  <si>
    <t>Jameson</t>
  </si>
  <si>
    <t>Jack Daniels</t>
  </si>
  <si>
    <t>Jim Beam</t>
  </si>
  <si>
    <t>Seagrams VO</t>
  </si>
  <si>
    <t>Seagrams 7</t>
  </si>
  <si>
    <t>Cuervo 1800</t>
  </si>
  <si>
    <t>Cuervo Gold</t>
  </si>
  <si>
    <t>Patron Silver</t>
  </si>
  <si>
    <t>TEQUILA</t>
  </si>
  <si>
    <t>RUM</t>
  </si>
  <si>
    <t>Bacardi Silver</t>
  </si>
  <si>
    <t>Meyers</t>
  </si>
  <si>
    <t>GIN</t>
  </si>
  <si>
    <t>Tanqueray</t>
  </si>
  <si>
    <t>Bombay-Sapphire</t>
  </si>
  <si>
    <t>LIQUEOR</t>
  </si>
  <si>
    <t>Grand Marnier</t>
  </si>
  <si>
    <t>Baily's Irish Cream</t>
  </si>
  <si>
    <t>Hypnotiq</t>
  </si>
  <si>
    <t>Kahlua</t>
  </si>
  <si>
    <t>Cointreau</t>
  </si>
  <si>
    <t>RED WINES</t>
  </si>
  <si>
    <t>Miller Lite</t>
  </si>
  <si>
    <t>Budweiser</t>
  </si>
  <si>
    <t>Bud Light</t>
  </si>
  <si>
    <t>Sam Adams</t>
  </si>
  <si>
    <t>Heineken</t>
  </si>
  <si>
    <t>Corona</t>
  </si>
  <si>
    <t>Amstel Light</t>
  </si>
  <si>
    <t>KEG BEER</t>
  </si>
  <si>
    <t>Sierra Nevada</t>
  </si>
  <si>
    <t>Newcastle</t>
  </si>
  <si>
    <t>Michelob Ultra</t>
  </si>
  <si>
    <t>Franciscan Cabernet</t>
  </si>
  <si>
    <t>WHITE WINE</t>
  </si>
  <si>
    <t>CHAMPAGNE</t>
  </si>
  <si>
    <t>Mumm Napa Brut</t>
  </si>
  <si>
    <t>Moet&amp;Chandon</t>
  </si>
  <si>
    <t>Perrier Jouet Fleur</t>
  </si>
  <si>
    <t>Cap Morgan-Parrot Bay</t>
  </si>
  <si>
    <t>Cap Morgan</t>
  </si>
  <si>
    <t>Dekuper-Apple Pucker</t>
  </si>
  <si>
    <t>Dekuper-Brandy</t>
  </si>
  <si>
    <t>Dekuyper-Blue Curacao</t>
  </si>
  <si>
    <t>Disarrono</t>
  </si>
  <si>
    <t>Crown Royal</t>
  </si>
  <si>
    <t>Midori</t>
  </si>
  <si>
    <t>Malibu</t>
  </si>
  <si>
    <t>Extension</t>
  </si>
  <si>
    <t>Total</t>
  </si>
  <si>
    <t>Bushmills</t>
  </si>
  <si>
    <t>Canadian Club</t>
  </si>
  <si>
    <t>J&amp;B</t>
  </si>
  <si>
    <t>Southern Comfort</t>
  </si>
  <si>
    <t>Wild Turkey</t>
  </si>
  <si>
    <t>Cutty Sark</t>
  </si>
  <si>
    <t>Tanqueray 10</t>
  </si>
  <si>
    <t>Hennesey VS</t>
  </si>
  <si>
    <t>Martel VS</t>
  </si>
  <si>
    <t>Remy Martin VSOP</t>
  </si>
  <si>
    <t>Campari</t>
  </si>
  <si>
    <t>Cinzano</t>
  </si>
  <si>
    <t>Cinzano-Extra Dry</t>
  </si>
  <si>
    <t>Jaegermeister</t>
  </si>
  <si>
    <t>Martini Rossi Dry Vermouth</t>
  </si>
  <si>
    <t>Mumm Napa Brut (splits)</t>
  </si>
  <si>
    <t>Drumbuie</t>
  </si>
  <si>
    <t>B&amp;B</t>
  </si>
  <si>
    <t>Frangelico</t>
  </si>
  <si>
    <t>Godiva Chocolate Liquer</t>
  </si>
  <si>
    <t>Beringer White Zinfandel (15/cs)</t>
  </si>
  <si>
    <t>Liquor</t>
  </si>
  <si>
    <t>Room</t>
  </si>
  <si>
    <t>PURCHASES</t>
  </si>
  <si>
    <t>WK 1</t>
  </si>
  <si>
    <t>WK 2</t>
  </si>
  <si>
    <t>WK 3</t>
  </si>
  <si>
    <t>WK 4</t>
  </si>
  <si>
    <t>REQUISITIONS</t>
  </si>
  <si>
    <t>TOTAL</t>
  </si>
  <si>
    <t xml:space="preserve">Dekuyper-Crème Menthe </t>
  </si>
  <si>
    <t xml:space="preserve">Total </t>
  </si>
  <si>
    <t>Purchases</t>
  </si>
  <si>
    <t>Galliano</t>
  </si>
  <si>
    <t>Knob Creek</t>
  </si>
  <si>
    <t>Glenfiddich</t>
  </si>
  <si>
    <t>Tres Generations</t>
  </si>
  <si>
    <t>Guiness Draught</t>
  </si>
  <si>
    <t>Fonseca</t>
  </si>
  <si>
    <t>Greg Norman</t>
  </si>
  <si>
    <t>Kim Crawford</t>
  </si>
  <si>
    <t>Columbia Crest</t>
  </si>
  <si>
    <t>Solaris</t>
  </si>
  <si>
    <t>Casa Lapostolle</t>
  </si>
  <si>
    <t>Veramonte</t>
  </si>
  <si>
    <t xml:space="preserve">Chateau St Jean </t>
  </si>
  <si>
    <t>Stags Leap</t>
  </si>
  <si>
    <t>Meridian Pinot</t>
  </si>
  <si>
    <t>LaTerre</t>
  </si>
  <si>
    <t>Clos du Bois</t>
  </si>
  <si>
    <t>Segura</t>
  </si>
  <si>
    <t>Segura (splits)</t>
  </si>
  <si>
    <t>Price Bottle</t>
  </si>
  <si>
    <t>Bar Total</t>
  </si>
  <si>
    <t>Liquor Room Total</t>
  </si>
  <si>
    <t>Combined Total</t>
  </si>
  <si>
    <t>BEER</t>
  </si>
  <si>
    <t>WK 5</t>
  </si>
  <si>
    <t>Banquet</t>
  </si>
  <si>
    <t>Courvoisier VS</t>
  </si>
  <si>
    <t>Req</t>
  </si>
  <si>
    <t>Par</t>
  </si>
  <si>
    <t>Order</t>
  </si>
  <si>
    <t>Case</t>
  </si>
  <si>
    <t>Dekuyper-Peach Schnapps</t>
  </si>
  <si>
    <t>St. Pauli's</t>
  </si>
  <si>
    <t>Glenlivet</t>
  </si>
  <si>
    <t>Coors Light</t>
  </si>
  <si>
    <t>COGNAC</t>
  </si>
  <si>
    <t>Opening Liquor Room</t>
  </si>
  <si>
    <t>Opening Bar Count</t>
  </si>
  <si>
    <t>Ending Liquor Room Count</t>
  </si>
  <si>
    <t>Ending Bar Count</t>
  </si>
  <si>
    <t>Price Per Bottle</t>
  </si>
  <si>
    <t>MTD Banquet Cost</t>
  </si>
  <si>
    <t>Banquet Bar Revenue MTD</t>
  </si>
  <si>
    <t>Lounge Revenue MTD</t>
  </si>
  <si>
    <t>Variance</t>
  </si>
  <si>
    <t>Total Inventory Change</t>
  </si>
  <si>
    <t>Liquor Room Inventory Change</t>
  </si>
  <si>
    <t>Chambord</t>
  </si>
  <si>
    <t>MTD Requisition Cost</t>
  </si>
  <si>
    <t>Pyramid Hefenweizen</t>
  </si>
  <si>
    <t>MTD Lounge Beverage Cost (Including Inventory Credit)</t>
  </si>
  <si>
    <t>MTD Lounge Beverage Cost (Excluding Inventory Credit)</t>
  </si>
  <si>
    <t>Echo Falls</t>
  </si>
  <si>
    <t>Belvedere - Pomarancza</t>
  </si>
  <si>
    <t>Opening Inventory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</si>
</sst>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000_);_(&quot;$&quot;* \(#,##0.0000\);_(&quot;$&quot;* &quot;-&quot;????_);_(@_)"/>
    <numFmt numFmtId="170" formatCode="[$-409]dddd\,\ mmmm\ dd\,\ yyyy"/>
    <numFmt numFmtId="171" formatCode="mm/dd/yy;@"/>
    <numFmt numFmtId="172" formatCode="mmm\-yyyy"/>
    <numFmt numFmtId="173" formatCode="&quot;$&quot;#,##0.00"/>
    <numFmt numFmtId="174" formatCode="[$-409]h:mm:ss\ AM/PM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name val="Arial"/>
      <family val="2"/>
    </font>
    <font>
      <b/>
      <sz val="16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2" fillId="0" borderId="13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44" fontId="0" fillId="0" borderId="10" xfId="44" applyFont="1" applyBorder="1" applyAlignment="1">
      <alignment horizontal="center"/>
    </xf>
    <xf numFmtId="44" fontId="2" fillId="0" borderId="11" xfId="44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44" fontId="2" fillId="0" borderId="14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4" xfId="44" applyFont="1" applyBorder="1" applyAlignment="1">
      <alignment/>
    </xf>
    <xf numFmtId="0" fontId="0" fillId="33" borderId="10" xfId="0" applyFill="1" applyBorder="1" applyAlignment="1">
      <alignment/>
    </xf>
    <xf numFmtId="44" fontId="0" fillId="0" borderId="10" xfId="44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2" fontId="2" fillId="0" borderId="15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2" fillId="0" borderId="15" xfId="0" applyFont="1" applyBorder="1" applyAlignment="1">
      <alignment/>
    </xf>
    <xf numFmtId="44" fontId="0" fillId="0" borderId="12" xfId="44" applyFont="1" applyBorder="1" applyAlignment="1">
      <alignment/>
    </xf>
    <xf numFmtId="171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0" xfId="44" applyFont="1" applyAlignment="1">
      <alignment/>
    </xf>
    <xf numFmtId="44" fontId="2" fillId="0" borderId="0" xfId="44" applyFont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 textRotation="68"/>
    </xf>
    <xf numFmtId="44" fontId="2" fillId="0" borderId="11" xfId="44" applyFont="1" applyBorder="1" applyAlignment="1">
      <alignment horizontal="center" textRotation="68"/>
    </xf>
    <xf numFmtId="44" fontId="0" fillId="0" borderId="10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44" fontId="0" fillId="0" borderId="16" xfId="0" applyNumberFormat="1" applyBorder="1" applyAlignment="1">
      <alignment/>
    </xf>
    <xf numFmtId="44" fontId="0" fillId="0" borderId="20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9" fontId="0" fillId="0" borderId="10" xfId="44" applyNumberFormat="1" applyFont="1" applyBorder="1" applyAlignment="1">
      <alignment/>
    </xf>
    <xf numFmtId="39" fontId="0" fillId="0" borderId="0" xfId="44" applyNumberFormat="1" applyFont="1" applyAlignment="1">
      <alignment/>
    </xf>
    <xf numFmtId="2" fontId="2" fillId="0" borderId="12" xfId="0" applyNumberFormat="1" applyFont="1" applyFill="1" applyBorder="1" applyAlignment="1">
      <alignment horizontal="center" textRotation="68"/>
    </xf>
    <xf numFmtId="2" fontId="2" fillId="0" borderId="12" xfId="0" applyNumberFormat="1" applyFont="1" applyBorder="1" applyAlignment="1">
      <alignment horizontal="center" textRotation="68"/>
    </xf>
    <xf numFmtId="2" fontId="2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11" xfId="0" applyNumberFormat="1" applyBorder="1" applyAlignment="1">
      <alignment/>
    </xf>
    <xf numFmtId="44" fontId="0" fillId="0" borderId="14" xfId="0" applyNumberFormat="1" applyBorder="1" applyAlignment="1">
      <alignment/>
    </xf>
    <xf numFmtId="10" fontId="6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173" fontId="0" fillId="0" borderId="10" xfId="0" applyNumberForma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20" xfId="44" applyFont="1" applyBorder="1" applyAlignment="1">
      <alignment horizontal="center"/>
    </xf>
    <xf numFmtId="173" fontId="2" fillId="0" borderId="0" xfId="0" applyNumberFormat="1" applyFont="1" applyAlignment="1">
      <alignment/>
    </xf>
    <xf numFmtId="173" fontId="7" fillId="35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43"/>
        </patternFill>
      </fill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9.140625" style="0" bestFit="1" customWidth="1"/>
    <col min="2" max="2" width="9.421875" style="1" customWidth="1"/>
    <col min="3" max="4" width="9.421875" style="4" customWidth="1"/>
    <col min="5" max="5" width="9.00390625" style="12" customWidth="1"/>
    <col min="6" max="7" width="10.28125" style="12" customWidth="1"/>
    <col min="8" max="8" width="11.140625" style="13" customWidth="1"/>
    <col min="9" max="9" width="1.8515625" style="6" customWidth="1"/>
    <col min="10" max="10" width="8.421875" style="0" customWidth="1"/>
    <col min="11" max="11" width="10.140625" style="0" customWidth="1"/>
    <col min="12" max="13" width="8.140625" style="0" customWidth="1"/>
    <col min="15" max="15" width="10.421875" style="0" customWidth="1"/>
    <col min="16" max="16" width="2.140625" style="0" customWidth="1"/>
    <col min="17" max="17" width="8.00390625" style="0" customWidth="1"/>
    <col min="18" max="18" width="7.8515625" style="0" customWidth="1"/>
    <col min="19" max="19" width="7.7109375" style="0" customWidth="1"/>
    <col min="20" max="22" width="8.140625" style="0" customWidth="1"/>
    <col min="23" max="23" width="6.8515625" style="0" customWidth="1"/>
    <col min="24" max="24" width="8.140625" style="0" customWidth="1"/>
    <col min="25" max="26" width="10.421875" style="0" customWidth="1"/>
    <col min="27" max="27" width="8.140625" style="1" customWidth="1"/>
    <col min="28" max="28" width="14.421875" style="12" customWidth="1"/>
    <col min="29" max="29" width="8.7109375" style="12" customWidth="1"/>
    <col min="30" max="31" width="9.421875" style="4" customWidth="1"/>
    <col min="32" max="32" width="2.8515625" style="4" customWidth="1"/>
    <col min="36" max="36" width="10.140625" style="0" customWidth="1"/>
    <col min="37" max="37" width="12.8515625" style="0" customWidth="1"/>
    <col min="38" max="38" width="11.140625" style="0" customWidth="1"/>
    <col min="39" max="39" width="10.8515625" style="0" customWidth="1"/>
  </cols>
  <sheetData>
    <row r="1" spans="1:38" ht="127.5">
      <c r="A1" s="2" t="s">
        <v>158</v>
      </c>
      <c r="B1" s="45" t="s">
        <v>140</v>
      </c>
      <c r="C1" s="45" t="s">
        <v>141</v>
      </c>
      <c r="D1" s="45" t="s">
        <v>70</v>
      </c>
      <c r="E1" s="46" t="s">
        <v>123</v>
      </c>
      <c r="F1" s="46" t="s">
        <v>125</v>
      </c>
      <c r="G1" s="46" t="s">
        <v>124</v>
      </c>
      <c r="H1" s="46" t="s">
        <v>126</v>
      </c>
      <c r="I1" s="14"/>
      <c r="J1" s="28" t="s">
        <v>94</v>
      </c>
      <c r="K1" s="29"/>
      <c r="L1" s="29"/>
      <c r="M1" s="29"/>
      <c r="N1" s="29"/>
      <c r="O1" s="30" t="s">
        <v>102</v>
      </c>
      <c r="Q1" s="37" t="s">
        <v>99</v>
      </c>
      <c r="R1" s="29"/>
      <c r="S1" s="29"/>
      <c r="T1" s="29"/>
      <c r="U1" s="29"/>
      <c r="V1" s="29"/>
      <c r="W1" s="29"/>
      <c r="X1" s="29"/>
      <c r="Y1" s="50" t="s">
        <v>70</v>
      </c>
      <c r="Z1" s="50" t="s">
        <v>129</v>
      </c>
      <c r="AA1" s="10" t="s">
        <v>92</v>
      </c>
      <c r="AB1" s="19" t="s">
        <v>69</v>
      </c>
      <c r="AC1" s="45" t="s">
        <v>134</v>
      </c>
      <c r="AD1" s="45" t="s">
        <v>132</v>
      </c>
      <c r="AE1" s="45" t="s">
        <v>133</v>
      </c>
      <c r="AF1" s="61"/>
      <c r="AG1" s="60" t="s">
        <v>142</v>
      </c>
      <c r="AH1" s="60" t="s">
        <v>148</v>
      </c>
      <c r="AI1" s="60" t="s">
        <v>143</v>
      </c>
      <c r="AJ1" s="60" t="s">
        <v>144</v>
      </c>
      <c r="AK1" s="60" t="s">
        <v>69</v>
      </c>
      <c r="AL1" s="60" t="s">
        <v>149</v>
      </c>
    </row>
    <row r="2" spans="1:32" ht="12.75">
      <c r="A2" s="40"/>
      <c r="B2"/>
      <c r="C2"/>
      <c r="D2" s="11"/>
      <c r="E2" s="20"/>
      <c r="F2" s="20"/>
      <c r="G2" s="20"/>
      <c r="H2" s="20"/>
      <c r="I2" s="15"/>
      <c r="J2" s="31" t="s">
        <v>95</v>
      </c>
      <c r="K2" s="32" t="s">
        <v>96</v>
      </c>
      <c r="L2" s="32" t="s">
        <v>97</v>
      </c>
      <c r="M2" s="32" t="s">
        <v>98</v>
      </c>
      <c r="N2" s="48" t="s">
        <v>128</v>
      </c>
      <c r="O2" s="33" t="s">
        <v>103</v>
      </c>
      <c r="Q2" s="31" t="s">
        <v>95</v>
      </c>
      <c r="R2" s="48" t="s">
        <v>129</v>
      </c>
      <c r="S2" s="32" t="s">
        <v>96</v>
      </c>
      <c r="T2" s="48" t="s">
        <v>129</v>
      </c>
      <c r="U2" s="32" t="s">
        <v>97</v>
      </c>
      <c r="V2" s="48" t="s">
        <v>129</v>
      </c>
      <c r="W2" s="32" t="s">
        <v>98</v>
      </c>
      <c r="X2" s="48" t="s">
        <v>129</v>
      </c>
      <c r="Y2" s="51" t="s">
        <v>131</v>
      </c>
      <c r="Z2" s="51" t="s">
        <v>70</v>
      </c>
      <c r="AA2" s="11" t="s">
        <v>93</v>
      </c>
      <c r="AB2" s="38"/>
      <c r="AC2" s="38"/>
      <c r="AD2" s="11"/>
      <c r="AE2" s="11"/>
      <c r="AF2" s="62"/>
    </row>
    <row r="3" spans="1:32" ht="12.75">
      <c r="A3" s="2" t="s">
        <v>0</v>
      </c>
      <c r="B3" s="56"/>
      <c r="C3"/>
      <c r="D3" s="44"/>
      <c r="E3" s="23"/>
      <c r="F3" s="23"/>
      <c r="G3" s="21"/>
      <c r="H3" s="21"/>
      <c r="I3" s="16"/>
      <c r="J3" s="34"/>
      <c r="K3" s="35"/>
      <c r="L3" s="35"/>
      <c r="M3" s="35"/>
      <c r="N3" s="35"/>
      <c r="O3" s="36"/>
      <c r="P3" s="17"/>
      <c r="Q3" s="34"/>
      <c r="R3" s="35"/>
      <c r="S3" s="35"/>
      <c r="T3" s="35"/>
      <c r="U3" s="35"/>
      <c r="V3" s="35"/>
      <c r="W3" s="35"/>
      <c r="X3" s="35"/>
      <c r="Y3" s="35"/>
      <c r="Z3" s="35"/>
      <c r="AA3" s="39" t="s">
        <v>100</v>
      </c>
      <c r="AB3" s="23"/>
      <c r="AC3" s="23"/>
      <c r="AD3" s="44"/>
      <c r="AE3" s="44"/>
      <c r="AF3" s="57"/>
    </row>
    <row r="4" spans="1:38" ht="12.75">
      <c r="A4" s="41" t="s">
        <v>5</v>
      </c>
      <c r="B4" s="3">
        <v>2.3</v>
      </c>
      <c r="C4" s="3">
        <v>1.3</v>
      </c>
      <c r="D4" s="3">
        <f>B4+C4</f>
        <v>3.5999999999999996</v>
      </c>
      <c r="E4" s="18">
        <v>24.28</v>
      </c>
      <c r="F4" s="18">
        <f aca="true" t="shared" si="0" ref="F4:F19">B4*E4</f>
        <v>55.844</v>
      </c>
      <c r="G4" s="18">
        <f aca="true" t="shared" si="1" ref="G4:G19">C4*E4</f>
        <v>31.564000000000004</v>
      </c>
      <c r="H4" s="7">
        <f aca="true" t="shared" si="2" ref="H4:H19">D4*E4</f>
        <v>87.408</v>
      </c>
      <c r="I4" s="16"/>
      <c r="J4" s="24"/>
      <c r="K4" s="24">
        <v>3</v>
      </c>
      <c r="L4" s="24">
        <v>12</v>
      </c>
      <c r="M4" s="24"/>
      <c r="N4" s="24"/>
      <c r="O4" s="25">
        <f>SUM(J4:N4)*E4</f>
        <v>364.20000000000005</v>
      </c>
      <c r="Q4" s="27">
        <v>1</v>
      </c>
      <c r="R4" s="27"/>
      <c r="S4" s="27">
        <v>1</v>
      </c>
      <c r="T4" s="27"/>
      <c r="U4" s="27">
        <v>1</v>
      </c>
      <c r="V4" s="27"/>
      <c r="W4" s="27">
        <v>2</v>
      </c>
      <c r="X4" s="27"/>
      <c r="Y4" s="7">
        <f>(Q4+S4+U4+W4)*E4</f>
        <v>121.4</v>
      </c>
      <c r="Z4" s="7">
        <f>(R4+T4+V4+X4)*E4</f>
        <v>0</v>
      </c>
      <c r="AA4" s="3">
        <f aca="true" t="shared" si="3" ref="AA4:AA19">B4+SUM(J4:N4)-SUM(Q4:X4)</f>
        <v>12.3</v>
      </c>
      <c r="AB4" s="25">
        <f>AA4*E4</f>
        <v>298.644</v>
      </c>
      <c r="AC4" s="58">
        <v>1</v>
      </c>
      <c r="AD4" s="3">
        <v>4</v>
      </c>
      <c r="AE4" s="3">
        <f>IF(AD4-AA4&lt;0,0,AD4-AA4)</f>
        <v>0</v>
      </c>
      <c r="AF4" s="63"/>
      <c r="AG4" s="3"/>
      <c r="AH4" s="3">
        <f>AG4-AA4</f>
        <v>-12.3</v>
      </c>
      <c r="AI4" s="3"/>
      <c r="AJ4" s="18">
        <f>E4</f>
        <v>24.28</v>
      </c>
      <c r="AK4" s="18">
        <f>(AI4+AG4)*AJ4</f>
        <v>0</v>
      </c>
      <c r="AL4" s="69">
        <f>AK4-H4</f>
        <v>-87.408</v>
      </c>
    </row>
    <row r="5" spans="1:38" ht="12.75">
      <c r="A5" s="41" t="s">
        <v>3</v>
      </c>
      <c r="B5" s="44">
        <v>1</v>
      </c>
      <c r="C5" s="3">
        <v>1.3</v>
      </c>
      <c r="D5" s="3">
        <f aca="true" t="shared" si="4" ref="D5:D19">B5+C5</f>
        <v>2.3</v>
      </c>
      <c r="E5" s="18">
        <v>34.62</v>
      </c>
      <c r="F5" s="18">
        <f t="shared" si="0"/>
        <v>34.62</v>
      </c>
      <c r="G5" s="18">
        <f t="shared" si="1"/>
        <v>45.006</v>
      </c>
      <c r="H5" s="7">
        <f t="shared" si="2"/>
        <v>79.62599999999999</v>
      </c>
      <c r="I5" s="16"/>
      <c r="J5" s="24"/>
      <c r="K5" s="24"/>
      <c r="L5" s="24">
        <v>1</v>
      </c>
      <c r="M5" s="24"/>
      <c r="N5" s="24"/>
      <c r="O5" s="25">
        <f aca="true" t="shared" si="5" ref="O5:O19">SUM(J5:N5)*E5</f>
        <v>34.62</v>
      </c>
      <c r="Q5" s="27"/>
      <c r="R5" s="27"/>
      <c r="S5" s="27"/>
      <c r="T5" s="27"/>
      <c r="U5" s="27"/>
      <c r="V5" s="27"/>
      <c r="W5" s="27">
        <v>1</v>
      </c>
      <c r="X5" s="27"/>
      <c r="Y5" s="7">
        <f aca="true" t="shared" si="6" ref="Y5:Y56">(Q5+S5+U5+W5)*E5</f>
        <v>34.62</v>
      </c>
      <c r="Z5" s="7">
        <f aca="true" t="shared" si="7" ref="Z5:Z58">(R5+T5+V5+X5)*E5</f>
        <v>0</v>
      </c>
      <c r="AA5" s="3">
        <f t="shared" si="3"/>
        <v>1</v>
      </c>
      <c r="AB5" s="25">
        <f aca="true" t="shared" si="8" ref="AB5:AB19">AA5*E5</f>
        <v>34.62</v>
      </c>
      <c r="AC5" s="58">
        <v>1</v>
      </c>
      <c r="AD5" s="3">
        <v>1</v>
      </c>
      <c r="AE5" s="3">
        <f aca="true" t="shared" si="9" ref="AE5:AE56">IF(AD5-AA5&lt;0,0,AD5-AA5)</f>
        <v>0</v>
      </c>
      <c r="AF5" s="63"/>
      <c r="AG5" s="44"/>
      <c r="AH5" s="3">
        <f aca="true" t="shared" si="10" ref="AH5:AH19">AG5-AA5</f>
        <v>-1</v>
      </c>
      <c r="AI5" s="3"/>
      <c r="AJ5" s="18">
        <f aca="true" t="shared" si="11" ref="AJ5:AJ19">E5</f>
        <v>34.62</v>
      </c>
      <c r="AK5" s="18">
        <f aca="true" t="shared" si="12" ref="AK5:AK19">(AI5+AG5)*AJ5</f>
        <v>0</v>
      </c>
      <c r="AL5" s="69">
        <f aca="true" t="shared" si="13" ref="AL5:AL19">AK5-H5</f>
        <v>-79.62599999999999</v>
      </c>
    </row>
    <row r="6" spans="1:38" ht="12.75">
      <c r="A6" s="41" t="s">
        <v>157</v>
      </c>
      <c r="B6" s="44">
        <v>0</v>
      </c>
      <c r="C6" s="3">
        <v>0</v>
      </c>
      <c r="D6" s="3">
        <f t="shared" si="4"/>
        <v>0</v>
      </c>
      <c r="E6" s="18">
        <v>34.62</v>
      </c>
      <c r="F6" s="18">
        <f t="shared" si="0"/>
        <v>0</v>
      </c>
      <c r="G6" s="18">
        <f t="shared" si="1"/>
        <v>0</v>
      </c>
      <c r="H6" s="7">
        <f t="shared" si="2"/>
        <v>0</v>
      </c>
      <c r="I6" s="16"/>
      <c r="J6" s="24"/>
      <c r="K6" s="24"/>
      <c r="L6" s="24"/>
      <c r="M6" s="24"/>
      <c r="N6" s="24"/>
      <c r="O6" s="25">
        <f t="shared" si="5"/>
        <v>0</v>
      </c>
      <c r="Q6" s="27"/>
      <c r="R6" s="27"/>
      <c r="S6" s="27"/>
      <c r="T6" s="27"/>
      <c r="U6" s="27"/>
      <c r="V6" s="27"/>
      <c r="W6" s="27"/>
      <c r="X6" s="27"/>
      <c r="Y6" s="7">
        <f t="shared" si="6"/>
        <v>0</v>
      </c>
      <c r="Z6" s="7">
        <f t="shared" si="7"/>
        <v>0</v>
      </c>
      <c r="AA6" s="3">
        <f t="shared" si="3"/>
        <v>0</v>
      </c>
      <c r="AB6" s="25">
        <f t="shared" si="8"/>
        <v>0</v>
      </c>
      <c r="AC6" s="58">
        <v>1</v>
      </c>
      <c r="AD6" s="3">
        <v>0</v>
      </c>
      <c r="AE6" s="3">
        <f t="shared" si="9"/>
        <v>0</v>
      </c>
      <c r="AF6" s="63"/>
      <c r="AG6" s="44"/>
      <c r="AH6" s="3">
        <f t="shared" si="10"/>
        <v>0</v>
      </c>
      <c r="AI6" s="3"/>
      <c r="AJ6" s="18">
        <f t="shared" si="11"/>
        <v>34.62</v>
      </c>
      <c r="AK6" s="18">
        <f t="shared" si="12"/>
        <v>0</v>
      </c>
      <c r="AL6" s="69">
        <f t="shared" si="13"/>
        <v>0</v>
      </c>
    </row>
    <row r="7" spans="1:38" ht="12.75">
      <c r="A7" s="41" t="s">
        <v>4</v>
      </c>
      <c r="B7" s="44">
        <v>1</v>
      </c>
      <c r="C7" s="3">
        <v>0.4</v>
      </c>
      <c r="D7" s="3">
        <f t="shared" si="4"/>
        <v>1.4</v>
      </c>
      <c r="E7" s="18">
        <v>37.95</v>
      </c>
      <c r="F7" s="18">
        <f t="shared" si="0"/>
        <v>37.95</v>
      </c>
      <c r="G7" s="18">
        <f t="shared" si="1"/>
        <v>15.180000000000001</v>
      </c>
      <c r="H7" s="7">
        <f t="shared" si="2"/>
        <v>53.13</v>
      </c>
      <c r="I7" s="16"/>
      <c r="J7" s="24">
        <v>1</v>
      </c>
      <c r="K7" s="24"/>
      <c r="L7" s="24">
        <v>1</v>
      </c>
      <c r="M7" s="24">
        <v>1</v>
      </c>
      <c r="N7" s="24"/>
      <c r="O7" s="25">
        <f t="shared" si="5"/>
        <v>113.85000000000001</v>
      </c>
      <c r="Q7" s="27">
        <v>1</v>
      </c>
      <c r="R7" s="27"/>
      <c r="S7" s="27">
        <v>1</v>
      </c>
      <c r="T7" s="27"/>
      <c r="U7" s="27"/>
      <c r="V7" s="27"/>
      <c r="W7" s="27">
        <v>1</v>
      </c>
      <c r="X7" s="27"/>
      <c r="Y7" s="7">
        <f t="shared" si="6"/>
        <v>113.85000000000001</v>
      </c>
      <c r="Z7" s="7">
        <f t="shared" si="7"/>
        <v>0</v>
      </c>
      <c r="AA7" s="3">
        <f t="shared" si="3"/>
        <v>1</v>
      </c>
      <c r="AB7" s="25">
        <f t="shared" si="8"/>
        <v>37.95</v>
      </c>
      <c r="AC7" s="58">
        <v>1</v>
      </c>
      <c r="AD7" s="3">
        <v>1</v>
      </c>
      <c r="AE7" s="3">
        <f t="shared" si="9"/>
        <v>0</v>
      </c>
      <c r="AF7" s="63"/>
      <c r="AG7" s="44"/>
      <c r="AH7" s="3">
        <f t="shared" si="10"/>
        <v>-1</v>
      </c>
      <c r="AI7" s="3"/>
      <c r="AJ7" s="18">
        <f t="shared" si="11"/>
        <v>37.95</v>
      </c>
      <c r="AK7" s="18">
        <f t="shared" si="12"/>
        <v>0</v>
      </c>
      <c r="AL7" s="69">
        <f t="shared" si="13"/>
        <v>-53.13</v>
      </c>
    </row>
    <row r="8" spans="1:38" ht="12.75">
      <c r="A8" s="41" t="s">
        <v>14</v>
      </c>
      <c r="B8" s="44">
        <v>0</v>
      </c>
      <c r="C8" s="3">
        <v>1.9</v>
      </c>
      <c r="D8" s="3">
        <f t="shared" si="4"/>
        <v>1.9</v>
      </c>
      <c r="E8" s="18">
        <v>30.28</v>
      </c>
      <c r="F8" s="18">
        <f t="shared" si="0"/>
        <v>0</v>
      </c>
      <c r="G8" s="18">
        <f t="shared" si="1"/>
        <v>57.532</v>
      </c>
      <c r="H8" s="7">
        <f t="shared" si="2"/>
        <v>57.532</v>
      </c>
      <c r="I8" s="16"/>
      <c r="J8" s="24">
        <v>1</v>
      </c>
      <c r="K8" s="24"/>
      <c r="L8" s="24"/>
      <c r="M8" s="24"/>
      <c r="N8" s="24"/>
      <c r="O8" s="25">
        <f t="shared" si="5"/>
        <v>30.28</v>
      </c>
      <c r="Q8" s="27">
        <v>1</v>
      </c>
      <c r="R8" s="27"/>
      <c r="S8" s="27"/>
      <c r="T8" s="27"/>
      <c r="U8" s="27"/>
      <c r="V8" s="27"/>
      <c r="W8" s="27"/>
      <c r="X8" s="27"/>
      <c r="Y8" s="7">
        <f t="shared" si="6"/>
        <v>30.28</v>
      </c>
      <c r="Z8" s="7">
        <f t="shared" si="7"/>
        <v>0</v>
      </c>
      <c r="AA8" s="3">
        <f t="shared" si="3"/>
        <v>0</v>
      </c>
      <c r="AB8" s="25">
        <f t="shared" si="8"/>
        <v>0</v>
      </c>
      <c r="AC8" s="58">
        <v>1</v>
      </c>
      <c r="AD8" s="3">
        <v>1</v>
      </c>
      <c r="AE8" s="3">
        <f t="shared" si="9"/>
        <v>1</v>
      </c>
      <c r="AF8" s="63"/>
      <c r="AG8" s="44"/>
      <c r="AH8" s="3">
        <f t="shared" si="10"/>
        <v>0</v>
      </c>
      <c r="AI8" s="3"/>
      <c r="AJ8" s="18">
        <f t="shared" si="11"/>
        <v>30.28</v>
      </c>
      <c r="AK8" s="18">
        <f t="shared" si="12"/>
        <v>0</v>
      </c>
      <c r="AL8" s="69">
        <f t="shared" si="13"/>
        <v>-57.532</v>
      </c>
    </row>
    <row r="9" spans="1:38" ht="12.75">
      <c r="A9" s="41" t="s">
        <v>7</v>
      </c>
      <c r="B9" s="44">
        <v>1</v>
      </c>
      <c r="C9" s="3">
        <v>1.4</v>
      </c>
      <c r="D9" s="3">
        <f t="shared" si="4"/>
        <v>2.4</v>
      </c>
      <c r="E9" s="18">
        <v>25.87</v>
      </c>
      <c r="F9" s="18">
        <f t="shared" si="0"/>
        <v>25.87</v>
      </c>
      <c r="G9" s="18">
        <f t="shared" si="1"/>
        <v>36.217999999999996</v>
      </c>
      <c r="H9" s="7">
        <f t="shared" si="2"/>
        <v>62.088</v>
      </c>
      <c r="I9" s="16"/>
      <c r="J9" s="24"/>
      <c r="K9" s="24"/>
      <c r="L9" s="24"/>
      <c r="M9" s="24"/>
      <c r="N9" s="24"/>
      <c r="O9" s="25">
        <f t="shared" si="5"/>
        <v>0</v>
      </c>
      <c r="Q9" s="27"/>
      <c r="R9" s="27"/>
      <c r="S9" s="27"/>
      <c r="T9" s="27"/>
      <c r="U9" s="27"/>
      <c r="V9" s="27"/>
      <c r="W9" s="27"/>
      <c r="X9" s="27"/>
      <c r="Y9" s="7">
        <f t="shared" si="6"/>
        <v>0</v>
      </c>
      <c r="Z9" s="7">
        <f t="shared" si="7"/>
        <v>0</v>
      </c>
      <c r="AA9" s="3">
        <f t="shared" si="3"/>
        <v>1</v>
      </c>
      <c r="AB9" s="25">
        <f t="shared" si="8"/>
        <v>25.87</v>
      </c>
      <c r="AC9" s="58">
        <v>1</v>
      </c>
      <c r="AD9" s="3">
        <v>1</v>
      </c>
      <c r="AE9" s="3">
        <f t="shared" si="9"/>
        <v>0</v>
      </c>
      <c r="AF9" s="63"/>
      <c r="AG9" s="44"/>
      <c r="AH9" s="3">
        <f t="shared" si="10"/>
        <v>-1</v>
      </c>
      <c r="AI9" s="3"/>
      <c r="AJ9" s="18">
        <f t="shared" si="11"/>
        <v>25.87</v>
      </c>
      <c r="AK9" s="18">
        <f t="shared" si="12"/>
        <v>0</v>
      </c>
      <c r="AL9" s="69">
        <f t="shared" si="13"/>
        <v>-62.088</v>
      </c>
    </row>
    <row r="10" spans="1:38" ht="12.75">
      <c r="A10" s="41" t="s">
        <v>1</v>
      </c>
      <c r="B10" s="44">
        <v>4.9</v>
      </c>
      <c r="C10" s="3">
        <v>0.6</v>
      </c>
      <c r="D10" s="3">
        <f t="shared" si="4"/>
        <v>5.5</v>
      </c>
      <c r="E10" s="18">
        <v>33.2</v>
      </c>
      <c r="F10" s="18">
        <f t="shared" si="0"/>
        <v>162.68000000000004</v>
      </c>
      <c r="G10" s="18">
        <f t="shared" si="1"/>
        <v>19.92</v>
      </c>
      <c r="H10" s="7">
        <f t="shared" si="2"/>
        <v>182.60000000000002</v>
      </c>
      <c r="I10" s="16"/>
      <c r="J10" s="24"/>
      <c r="K10" s="24">
        <v>1</v>
      </c>
      <c r="L10" s="24">
        <v>6</v>
      </c>
      <c r="M10" s="24"/>
      <c r="N10" s="24"/>
      <c r="O10" s="25">
        <f t="shared" si="5"/>
        <v>232.40000000000003</v>
      </c>
      <c r="Q10" s="27">
        <v>1</v>
      </c>
      <c r="R10" s="27"/>
      <c r="S10" s="27"/>
      <c r="T10" s="27"/>
      <c r="U10" s="27">
        <v>1</v>
      </c>
      <c r="V10" s="27"/>
      <c r="W10" s="27">
        <v>2</v>
      </c>
      <c r="X10" s="27">
        <v>1.5</v>
      </c>
      <c r="Y10" s="7">
        <f t="shared" si="6"/>
        <v>132.8</v>
      </c>
      <c r="Z10" s="7">
        <f t="shared" si="7"/>
        <v>49.800000000000004</v>
      </c>
      <c r="AA10" s="3">
        <f t="shared" si="3"/>
        <v>6.4</v>
      </c>
      <c r="AB10" s="25">
        <f t="shared" si="8"/>
        <v>212.48000000000002</v>
      </c>
      <c r="AC10" s="58">
        <v>1</v>
      </c>
      <c r="AD10" s="3">
        <v>4</v>
      </c>
      <c r="AE10" s="3">
        <f t="shared" si="9"/>
        <v>0</v>
      </c>
      <c r="AF10" s="63"/>
      <c r="AG10" s="44"/>
      <c r="AH10" s="3">
        <f t="shared" si="10"/>
        <v>-6.4</v>
      </c>
      <c r="AI10" s="3"/>
      <c r="AJ10" s="18">
        <f t="shared" si="11"/>
        <v>33.2</v>
      </c>
      <c r="AK10" s="18">
        <f t="shared" si="12"/>
        <v>0</v>
      </c>
      <c r="AL10" s="69">
        <f t="shared" si="13"/>
        <v>-182.60000000000002</v>
      </c>
    </row>
    <row r="11" spans="1:38" ht="12.75">
      <c r="A11" s="41" t="s">
        <v>2</v>
      </c>
      <c r="B11" s="44">
        <v>2</v>
      </c>
      <c r="C11" s="3">
        <v>0.6</v>
      </c>
      <c r="D11" s="3">
        <f t="shared" si="4"/>
        <v>2.6</v>
      </c>
      <c r="E11" s="18">
        <v>33.2</v>
      </c>
      <c r="F11" s="18">
        <f t="shared" si="0"/>
        <v>66.4</v>
      </c>
      <c r="G11" s="18">
        <f t="shared" si="1"/>
        <v>19.92</v>
      </c>
      <c r="H11" s="7">
        <f t="shared" si="2"/>
        <v>86.32000000000001</v>
      </c>
      <c r="I11" s="16"/>
      <c r="J11" s="24"/>
      <c r="K11" s="24"/>
      <c r="L11" s="24"/>
      <c r="M11" s="24"/>
      <c r="N11" s="24"/>
      <c r="O11" s="25">
        <f t="shared" si="5"/>
        <v>0</v>
      </c>
      <c r="Q11" s="27"/>
      <c r="R11" s="27"/>
      <c r="S11" s="27"/>
      <c r="T11" s="27"/>
      <c r="U11" s="27"/>
      <c r="V11" s="27"/>
      <c r="W11" s="27">
        <v>1</v>
      </c>
      <c r="X11" s="27"/>
      <c r="Y11" s="7">
        <f t="shared" si="6"/>
        <v>33.2</v>
      </c>
      <c r="Z11" s="7">
        <f t="shared" si="7"/>
        <v>0</v>
      </c>
      <c r="AA11" s="3">
        <f t="shared" si="3"/>
        <v>1</v>
      </c>
      <c r="AB11" s="25">
        <f t="shared" si="8"/>
        <v>33.2</v>
      </c>
      <c r="AC11" s="58">
        <v>1</v>
      </c>
      <c r="AD11" s="3">
        <v>1</v>
      </c>
      <c r="AE11" s="3">
        <f t="shared" si="9"/>
        <v>0</v>
      </c>
      <c r="AF11" s="63"/>
      <c r="AG11" s="44"/>
      <c r="AH11" s="3">
        <f t="shared" si="10"/>
        <v>-1</v>
      </c>
      <c r="AI11" s="3"/>
      <c r="AJ11" s="18">
        <f t="shared" si="11"/>
        <v>33.2</v>
      </c>
      <c r="AK11" s="18">
        <f t="shared" si="12"/>
        <v>0</v>
      </c>
      <c r="AL11" s="69">
        <f t="shared" si="13"/>
        <v>-86.32000000000001</v>
      </c>
    </row>
    <row r="12" spans="1:38" ht="12.75">
      <c r="A12" s="41" t="s">
        <v>8</v>
      </c>
      <c r="B12" s="44">
        <v>1</v>
      </c>
      <c r="C12" s="3">
        <v>1.8</v>
      </c>
      <c r="D12" s="3">
        <f t="shared" si="4"/>
        <v>2.8</v>
      </c>
      <c r="E12" s="18">
        <v>31.2</v>
      </c>
      <c r="F12" s="18">
        <f t="shared" si="0"/>
        <v>31.2</v>
      </c>
      <c r="G12" s="18">
        <f t="shared" si="1"/>
        <v>56.16</v>
      </c>
      <c r="H12" s="7">
        <f t="shared" si="2"/>
        <v>87.36</v>
      </c>
      <c r="I12" s="16"/>
      <c r="J12" s="24"/>
      <c r="K12" s="24"/>
      <c r="L12" s="24"/>
      <c r="M12" s="24"/>
      <c r="N12" s="24"/>
      <c r="O12" s="25">
        <f t="shared" si="5"/>
        <v>0</v>
      </c>
      <c r="Q12" s="27"/>
      <c r="R12" s="27"/>
      <c r="S12" s="27"/>
      <c r="T12" s="27"/>
      <c r="U12" s="27"/>
      <c r="V12" s="27"/>
      <c r="W12" s="27"/>
      <c r="X12" s="27"/>
      <c r="Y12" s="7">
        <f t="shared" si="6"/>
        <v>0</v>
      </c>
      <c r="Z12" s="7">
        <f t="shared" si="7"/>
        <v>0</v>
      </c>
      <c r="AA12" s="3">
        <f t="shared" si="3"/>
        <v>1</v>
      </c>
      <c r="AB12" s="25">
        <f t="shared" si="8"/>
        <v>31.2</v>
      </c>
      <c r="AC12" s="58">
        <v>1</v>
      </c>
      <c r="AD12" s="3">
        <v>1</v>
      </c>
      <c r="AE12" s="3">
        <f t="shared" si="9"/>
        <v>0</v>
      </c>
      <c r="AF12" s="63"/>
      <c r="AG12" s="44"/>
      <c r="AH12" s="3">
        <f t="shared" si="10"/>
        <v>-1</v>
      </c>
      <c r="AI12" s="3"/>
      <c r="AJ12" s="18">
        <f t="shared" si="11"/>
        <v>31.2</v>
      </c>
      <c r="AK12" s="18">
        <f t="shared" si="12"/>
        <v>0</v>
      </c>
      <c r="AL12" s="69">
        <f t="shared" si="13"/>
        <v>-87.36</v>
      </c>
    </row>
    <row r="13" spans="1:38" ht="12.75">
      <c r="A13" s="41" t="s">
        <v>11</v>
      </c>
      <c r="B13" s="44">
        <v>0</v>
      </c>
      <c r="C13" s="3">
        <v>0</v>
      </c>
      <c r="D13" s="3">
        <f t="shared" si="4"/>
        <v>0</v>
      </c>
      <c r="E13" s="18">
        <v>31.2</v>
      </c>
      <c r="F13" s="18">
        <f t="shared" si="0"/>
        <v>0</v>
      </c>
      <c r="G13" s="18">
        <f t="shared" si="1"/>
        <v>0</v>
      </c>
      <c r="H13" s="7">
        <f t="shared" si="2"/>
        <v>0</v>
      </c>
      <c r="I13" s="16"/>
      <c r="J13" s="24"/>
      <c r="K13" s="24"/>
      <c r="L13" s="24"/>
      <c r="M13" s="24"/>
      <c r="N13" s="24"/>
      <c r="O13" s="25">
        <f t="shared" si="5"/>
        <v>0</v>
      </c>
      <c r="Q13" s="27"/>
      <c r="R13" s="27"/>
      <c r="S13" s="27"/>
      <c r="T13" s="27"/>
      <c r="U13" s="27"/>
      <c r="V13" s="27"/>
      <c r="W13" s="27"/>
      <c r="X13" s="27"/>
      <c r="Y13" s="7">
        <f t="shared" si="6"/>
        <v>0</v>
      </c>
      <c r="Z13" s="7">
        <f t="shared" si="7"/>
        <v>0</v>
      </c>
      <c r="AA13" s="3">
        <f t="shared" si="3"/>
        <v>0</v>
      </c>
      <c r="AB13" s="25">
        <f t="shared" si="8"/>
        <v>0</v>
      </c>
      <c r="AC13" s="58">
        <v>1</v>
      </c>
      <c r="AD13" s="3">
        <v>0</v>
      </c>
      <c r="AE13" s="3">
        <f t="shared" si="9"/>
        <v>0</v>
      </c>
      <c r="AF13" s="63"/>
      <c r="AG13" s="44"/>
      <c r="AH13" s="3">
        <f t="shared" si="10"/>
        <v>0</v>
      </c>
      <c r="AI13" s="3"/>
      <c r="AJ13" s="18">
        <f t="shared" si="11"/>
        <v>31.2</v>
      </c>
      <c r="AK13" s="18">
        <f t="shared" si="12"/>
        <v>0</v>
      </c>
      <c r="AL13" s="69">
        <f t="shared" si="13"/>
        <v>0</v>
      </c>
    </row>
    <row r="14" spans="1:38" ht="12.75">
      <c r="A14" s="41" t="s">
        <v>10</v>
      </c>
      <c r="B14" s="44">
        <v>0</v>
      </c>
      <c r="C14" s="3">
        <v>0.5</v>
      </c>
      <c r="D14" s="3">
        <f t="shared" si="4"/>
        <v>0.5</v>
      </c>
      <c r="E14" s="18">
        <v>31.2</v>
      </c>
      <c r="F14" s="18">
        <f t="shared" si="0"/>
        <v>0</v>
      </c>
      <c r="G14" s="18">
        <f t="shared" si="1"/>
        <v>15.6</v>
      </c>
      <c r="H14" s="7">
        <f t="shared" si="2"/>
        <v>15.6</v>
      </c>
      <c r="I14" s="16"/>
      <c r="J14" s="24"/>
      <c r="K14" s="24"/>
      <c r="L14" s="24"/>
      <c r="M14" s="24"/>
      <c r="N14" s="24"/>
      <c r="O14" s="25">
        <f t="shared" si="5"/>
        <v>0</v>
      </c>
      <c r="Q14" s="27"/>
      <c r="R14" s="27"/>
      <c r="S14" s="27"/>
      <c r="T14" s="27"/>
      <c r="U14" s="27"/>
      <c r="V14" s="27"/>
      <c r="W14" s="27"/>
      <c r="X14" s="27"/>
      <c r="Y14" s="7">
        <f t="shared" si="6"/>
        <v>0</v>
      </c>
      <c r="Z14" s="7">
        <f t="shared" si="7"/>
        <v>0</v>
      </c>
      <c r="AA14" s="3">
        <f t="shared" si="3"/>
        <v>0</v>
      </c>
      <c r="AB14" s="25">
        <f t="shared" si="8"/>
        <v>0</v>
      </c>
      <c r="AC14" s="58">
        <v>1</v>
      </c>
      <c r="AD14" s="3">
        <v>0</v>
      </c>
      <c r="AE14" s="3">
        <f t="shared" si="9"/>
        <v>0</v>
      </c>
      <c r="AF14" s="63"/>
      <c r="AG14" s="44"/>
      <c r="AH14" s="3">
        <f t="shared" si="10"/>
        <v>0</v>
      </c>
      <c r="AI14" s="3"/>
      <c r="AJ14" s="18">
        <f t="shared" si="11"/>
        <v>31.2</v>
      </c>
      <c r="AK14" s="18">
        <f t="shared" si="12"/>
        <v>0</v>
      </c>
      <c r="AL14" s="69">
        <f t="shared" si="13"/>
        <v>-15.6</v>
      </c>
    </row>
    <row r="15" spans="1:38" ht="12.75">
      <c r="A15" s="41" t="s">
        <v>9</v>
      </c>
      <c r="B15" s="44">
        <v>1</v>
      </c>
      <c r="C15" s="3">
        <v>1.3</v>
      </c>
      <c r="D15" s="3">
        <f t="shared" si="4"/>
        <v>2.3</v>
      </c>
      <c r="E15" s="18">
        <v>31.2</v>
      </c>
      <c r="F15" s="18">
        <f t="shared" si="0"/>
        <v>31.2</v>
      </c>
      <c r="G15" s="18">
        <f t="shared" si="1"/>
        <v>40.56</v>
      </c>
      <c r="H15" s="7">
        <f t="shared" si="2"/>
        <v>71.75999999999999</v>
      </c>
      <c r="I15" s="16"/>
      <c r="J15" s="24"/>
      <c r="K15" s="24"/>
      <c r="L15" s="24"/>
      <c r="M15" s="24"/>
      <c r="N15" s="24"/>
      <c r="O15" s="25">
        <f t="shared" si="5"/>
        <v>0</v>
      </c>
      <c r="Q15" s="27"/>
      <c r="R15" s="27"/>
      <c r="S15" s="27"/>
      <c r="T15" s="27"/>
      <c r="U15" s="27"/>
      <c r="V15" s="27"/>
      <c r="W15" s="27">
        <v>1</v>
      </c>
      <c r="X15" s="27"/>
      <c r="Y15" s="7">
        <f t="shared" si="6"/>
        <v>31.2</v>
      </c>
      <c r="Z15" s="7">
        <f t="shared" si="7"/>
        <v>0</v>
      </c>
      <c r="AA15" s="3">
        <f t="shared" si="3"/>
        <v>0</v>
      </c>
      <c r="AB15" s="25">
        <f t="shared" si="8"/>
        <v>0</v>
      </c>
      <c r="AC15" s="58">
        <v>1</v>
      </c>
      <c r="AD15" s="3">
        <v>0</v>
      </c>
      <c r="AE15" s="3">
        <f t="shared" si="9"/>
        <v>0</v>
      </c>
      <c r="AF15" s="63"/>
      <c r="AG15" s="44"/>
      <c r="AH15" s="3">
        <f t="shared" si="10"/>
        <v>0</v>
      </c>
      <c r="AI15" s="3"/>
      <c r="AJ15" s="18">
        <f t="shared" si="11"/>
        <v>31.2</v>
      </c>
      <c r="AK15" s="18">
        <f t="shared" si="12"/>
        <v>0</v>
      </c>
      <c r="AL15" s="69">
        <f t="shared" si="13"/>
        <v>-71.75999999999999</v>
      </c>
    </row>
    <row r="16" spans="1:38" ht="12.75">
      <c r="A16" s="41" t="s">
        <v>6</v>
      </c>
      <c r="B16" s="44">
        <v>1</v>
      </c>
      <c r="C16" s="3">
        <v>1.1</v>
      </c>
      <c r="D16" s="3">
        <f t="shared" si="4"/>
        <v>2.1</v>
      </c>
      <c r="E16" s="18">
        <v>26.45</v>
      </c>
      <c r="F16" s="18">
        <f t="shared" si="0"/>
        <v>26.45</v>
      </c>
      <c r="G16" s="18">
        <f t="shared" si="1"/>
        <v>29.095000000000002</v>
      </c>
      <c r="H16" s="7">
        <f t="shared" si="2"/>
        <v>55.545</v>
      </c>
      <c r="I16" s="16"/>
      <c r="J16" s="24"/>
      <c r="K16" s="24">
        <v>2</v>
      </c>
      <c r="L16" s="24"/>
      <c r="M16" s="24">
        <v>3</v>
      </c>
      <c r="N16" s="24"/>
      <c r="O16" s="25">
        <f t="shared" si="5"/>
        <v>132.25</v>
      </c>
      <c r="Q16" s="27"/>
      <c r="R16" s="27"/>
      <c r="S16" s="27">
        <v>1</v>
      </c>
      <c r="T16" s="27"/>
      <c r="U16" s="27">
        <v>1</v>
      </c>
      <c r="V16" s="27"/>
      <c r="W16" s="27">
        <v>2</v>
      </c>
      <c r="X16" s="27"/>
      <c r="Y16" s="7">
        <f t="shared" si="6"/>
        <v>105.8</v>
      </c>
      <c r="Z16" s="7">
        <f t="shared" si="7"/>
        <v>0</v>
      </c>
      <c r="AA16" s="3">
        <f t="shared" si="3"/>
        <v>2</v>
      </c>
      <c r="AB16" s="25">
        <f t="shared" si="8"/>
        <v>52.9</v>
      </c>
      <c r="AC16" s="58">
        <v>1</v>
      </c>
      <c r="AD16" s="3">
        <v>2</v>
      </c>
      <c r="AE16" s="3">
        <f t="shared" si="9"/>
        <v>0</v>
      </c>
      <c r="AF16" s="63"/>
      <c r="AG16" s="44"/>
      <c r="AH16" s="3">
        <f t="shared" si="10"/>
        <v>-2</v>
      </c>
      <c r="AI16" s="3"/>
      <c r="AJ16" s="18">
        <f t="shared" si="11"/>
        <v>26.45</v>
      </c>
      <c r="AK16" s="18">
        <f t="shared" si="12"/>
        <v>0</v>
      </c>
      <c r="AL16" s="69">
        <f t="shared" si="13"/>
        <v>-55.545</v>
      </c>
    </row>
    <row r="17" spans="1:38" ht="12.75">
      <c r="A17" s="41" t="s">
        <v>13</v>
      </c>
      <c r="B17" s="44">
        <v>1</v>
      </c>
      <c r="C17" s="3">
        <v>2</v>
      </c>
      <c r="D17" s="3">
        <f t="shared" si="4"/>
        <v>3</v>
      </c>
      <c r="E17" s="18">
        <v>24.12</v>
      </c>
      <c r="F17" s="18">
        <f t="shared" si="0"/>
        <v>24.12</v>
      </c>
      <c r="G17" s="18">
        <f t="shared" si="1"/>
        <v>48.24</v>
      </c>
      <c r="H17" s="7">
        <f t="shared" si="2"/>
        <v>72.36</v>
      </c>
      <c r="I17" s="16"/>
      <c r="J17" s="24"/>
      <c r="K17" s="24"/>
      <c r="L17" s="24"/>
      <c r="M17" s="24"/>
      <c r="N17" s="24"/>
      <c r="O17" s="25">
        <f t="shared" si="5"/>
        <v>0</v>
      </c>
      <c r="Q17" s="27"/>
      <c r="R17" s="27"/>
      <c r="S17" s="27"/>
      <c r="T17" s="27"/>
      <c r="U17" s="27"/>
      <c r="V17" s="27"/>
      <c r="W17" s="27"/>
      <c r="X17" s="27"/>
      <c r="Y17" s="7">
        <f t="shared" si="6"/>
        <v>0</v>
      </c>
      <c r="Z17" s="7">
        <f t="shared" si="7"/>
        <v>0</v>
      </c>
      <c r="AA17" s="3">
        <f t="shared" si="3"/>
        <v>1</v>
      </c>
      <c r="AB17" s="25">
        <f t="shared" si="8"/>
        <v>24.12</v>
      </c>
      <c r="AC17" s="58">
        <v>1</v>
      </c>
      <c r="AD17" s="3">
        <v>1</v>
      </c>
      <c r="AE17" s="3">
        <f t="shared" si="9"/>
        <v>0</v>
      </c>
      <c r="AF17" s="63"/>
      <c r="AG17" s="44"/>
      <c r="AH17" s="3">
        <f t="shared" si="10"/>
        <v>-1</v>
      </c>
      <c r="AI17" s="3"/>
      <c r="AJ17" s="18">
        <f t="shared" si="11"/>
        <v>24.12</v>
      </c>
      <c r="AK17" s="18">
        <f t="shared" si="12"/>
        <v>0</v>
      </c>
      <c r="AL17" s="69">
        <f t="shared" si="13"/>
        <v>-72.36</v>
      </c>
    </row>
    <row r="18" spans="1:38" ht="12.75">
      <c r="A18" s="41" t="s">
        <v>15</v>
      </c>
      <c r="B18" s="44">
        <v>2</v>
      </c>
      <c r="C18" s="3">
        <v>1.2</v>
      </c>
      <c r="D18" s="3">
        <f t="shared" si="4"/>
        <v>3.2</v>
      </c>
      <c r="E18" s="18">
        <v>25.45</v>
      </c>
      <c r="F18" s="18">
        <f t="shared" si="0"/>
        <v>50.9</v>
      </c>
      <c r="G18" s="18">
        <f t="shared" si="1"/>
        <v>30.54</v>
      </c>
      <c r="H18" s="7">
        <f t="shared" si="2"/>
        <v>81.44</v>
      </c>
      <c r="I18" s="16"/>
      <c r="J18" s="24"/>
      <c r="K18" s="24"/>
      <c r="L18" s="24"/>
      <c r="M18" s="24"/>
      <c r="N18" s="24"/>
      <c r="O18" s="25">
        <f>SUM(J18:N18)*E18</f>
        <v>0</v>
      </c>
      <c r="Q18" s="27"/>
      <c r="R18" s="27"/>
      <c r="S18" s="27"/>
      <c r="T18" s="27"/>
      <c r="U18" s="27"/>
      <c r="V18" s="27"/>
      <c r="W18" s="27"/>
      <c r="X18" s="27"/>
      <c r="Y18" s="7">
        <f t="shared" si="6"/>
        <v>0</v>
      </c>
      <c r="Z18" s="7">
        <f t="shared" si="7"/>
        <v>0</v>
      </c>
      <c r="AA18" s="3">
        <f>B18+SUM(J18:N18)-SUM(Q18:X18)</f>
        <v>2</v>
      </c>
      <c r="AB18" s="25">
        <f t="shared" si="8"/>
        <v>50.9</v>
      </c>
      <c r="AC18" s="58">
        <v>1</v>
      </c>
      <c r="AD18" s="3">
        <v>1</v>
      </c>
      <c r="AE18" s="3">
        <f t="shared" si="9"/>
        <v>0</v>
      </c>
      <c r="AF18" s="63"/>
      <c r="AG18" s="44"/>
      <c r="AH18" s="3">
        <f t="shared" si="10"/>
        <v>-2</v>
      </c>
      <c r="AI18" s="3"/>
      <c r="AJ18" s="18">
        <f t="shared" si="11"/>
        <v>25.45</v>
      </c>
      <c r="AK18" s="18">
        <f t="shared" si="12"/>
        <v>0</v>
      </c>
      <c r="AL18" s="69">
        <f t="shared" si="13"/>
        <v>-81.44</v>
      </c>
    </row>
    <row r="19" spans="1:38" ht="12.75">
      <c r="A19" s="41" t="s">
        <v>12</v>
      </c>
      <c r="B19" s="44">
        <v>2</v>
      </c>
      <c r="C19" s="3">
        <v>1.2</v>
      </c>
      <c r="D19" s="3">
        <f t="shared" si="4"/>
        <v>3.2</v>
      </c>
      <c r="E19" s="18">
        <v>24.53</v>
      </c>
      <c r="F19" s="18">
        <f t="shared" si="0"/>
        <v>49.06</v>
      </c>
      <c r="G19" s="18">
        <f t="shared" si="1"/>
        <v>29.436</v>
      </c>
      <c r="H19" s="7">
        <f t="shared" si="2"/>
        <v>78.49600000000001</v>
      </c>
      <c r="I19" s="16"/>
      <c r="J19" s="24"/>
      <c r="K19" s="24"/>
      <c r="L19" s="24"/>
      <c r="M19" s="24"/>
      <c r="N19" s="24"/>
      <c r="O19" s="25">
        <f t="shared" si="5"/>
        <v>0</v>
      </c>
      <c r="Q19" s="27"/>
      <c r="R19" s="27"/>
      <c r="S19" s="27"/>
      <c r="T19" s="27"/>
      <c r="U19" s="27"/>
      <c r="V19" s="27"/>
      <c r="W19" s="27"/>
      <c r="X19" s="27"/>
      <c r="Y19" s="7">
        <f t="shared" si="6"/>
        <v>0</v>
      </c>
      <c r="Z19" s="7">
        <f t="shared" si="7"/>
        <v>0</v>
      </c>
      <c r="AA19" s="3">
        <f t="shared" si="3"/>
        <v>2</v>
      </c>
      <c r="AB19" s="25">
        <f t="shared" si="8"/>
        <v>49.06</v>
      </c>
      <c r="AC19" s="58">
        <v>1</v>
      </c>
      <c r="AD19" s="3">
        <v>1</v>
      </c>
      <c r="AE19" s="3">
        <f t="shared" si="9"/>
        <v>0</v>
      </c>
      <c r="AF19" s="63"/>
      <c r="AG19" s="44"/>
      <c r="AH19" s="3">
        <f t="shared" si="10"/>
        <v>-2</v>
      </c>
      <c r="AI19" s="3"/>
      <c r="AJ19" s="18">
        <f t="shared" si="11"/>
        <v>24.53</v>
      </c>
      <c r="AK19" s="18">
        <f t="shared" si="12"/>
        <v>0</v>
      </c>
      <c r="AL19" s="69">
        <f t="shared" si="13"/>
        <v>-78.49600000000001</v>
      </c>
    </row>
    <row r="20" spans="1:38" ht="12.75">
      <c r="A20" s="5" t="s">
        <v>70</v>
      </c>
      <c r="B20" s="4"/>
      <c r="C20" s="57"/>
      <c r="E20" s="13"/>
      <c r="F20" s="13"/>
      <c r="G20" s="13"/>
      <c r="I20" s="8"/>
      <c r="Y20" s="53"/>
      <c r="Z20" s="53"/>
      <c r="AC20" s="59"/>
      <c r="AE20" s="55"/>
      <c r="AF20" s="57"/>
      <c r="AG20" s="4"/>
      <c r="AH20" s="55"/>
      <c r="AI20" s="55"/>
      <c r="AJ20" s="13"/>
      <c r="AK20" s="13"/>
      <c r="AL20" s="49"/>
    </row>
    <row r="21" spans="1:38" ht="12.75">
      <c r="A21" s="2" t="s">
        <v>16</v>
      </c>
      <c r="B21" s="56"/>
      <c r="C21" s="56"/>
      <c r="D21" s="2"/>
      <c r="E21" s="2"/>
      <c r="F21" s="2"/>
      <c r="G21" s="2"/>
      <c r="H21" s="2"/>
      <c r="I21" s="15"/>
      <c r="J21" s="26"/>
      <c r="K21" s="26"/>
      <c r="L21" s="26"/>
      <c r="M21" s="26"/>
      <c r="N21" s="26"/>
      <c r="Y21" s="54"/>
      <c r="Z21" s="54"/>
      <c r="AC21" s="59"/>
      <c r="AD21" s="2"/>
      <c r="AE21" s="56"/>
      <c r="AF21" s="57"/>
      <c r="AG21" s="56"/>
      <c r="AH21" s="56"/>
      <c r="AI21" s="56"/>
      <c r="AJ21" s="2"/>
      <c r="AK21" s="2"/>
      <c r="AL21" s="49"/>
    </row>
    <row r="22" spans="1:38" ht="12.75">
      <c r="A22" s="9" t="s">
        <v>71</v>
      </c>
      <c r="B22" s="44">
        <v>1</v>
      </c>
      <c r="C22" s="3">
        <v>1.2</v>
      </c>
      <c r="D22" s="3">
        <f aca="true" t="shared" si="14" ref="D22:D28">B22+C22</f>
        <v>2.2</v>
      </c>
      <c r="E22" s="22">
        <v>22.87</v>
      </c>
      <c r="F22" s="18">
        <f aca="true" t="shared" si="15" ref="F22:F28">B22*E22</f>
        <v>22.87</v>
      </c>
      <c r="G22" s="18">
        <f aca="true" t="shared" si="16" ref="G22:G28">C22*E22</f>
        <v>27.444</v>
      </c>
      <c r="H22" s="7">
        <f aca="true" t="shared" si="17" ref="H22:H40">D22*E22</f>
        <v>50.31400000000001</v>
      </c>
      <c r="I22" s="16"/>
      <c r="J22" s="24"/>
      <c r="K22" s="24"/>
      <c r="L22" s="24"/>
      <c r="M22" s="24"/>
      <c r="N22" s="24"/>
      <c r="O22" s="25">
        <f aca="true" t="shared" si="18" ref="O22:O40">SUM(J22:N22)*E22</f>
        <v>0</v>
      </c>
      <c r="Q22" s="27"/>
      <c r="R22" s="27"/>
      <c r="S22" s="27"/>
      <c r="T22" s="27"/>
      <c r="U22" s="27"/>
      <c r="V22" s="27"/>
      <c r="W22" s="27"/>
      <c r="X22" s="27"/>
      <c r="Y22" s="7">
        <f t="shared" si="6"/>
        <v>0</v>
      </c>
      <c r="Z22" s="7">
        <f t="shared" si="7"/>
        <v>0</v>
      </c>
      <c r="AA22" s="3">
        <f aca="true" t="shared" si="19" ref="AA22:AA40">B22+SUM(J22:N22)-SUM(Q22:X22)</f>
        <v>1</v>
      </c>
      <c r="AB22" s="25">
        <f aca="true" t="shared" si="20" ref="AB22:AB39">AA22*E22</f>
        <v>22.87</v>
      </c>
      <c r="AC22" s="58">
        <v>1</v>
      </c>
      <c r="AD22" s="3">
        <v>1</v>
      </c>
      <c r="AE22" s="3">
        <f t="shared" si="9"/>
        <v>0</v>
      </c>
      <c r="AF22" s="63"/>
      <c r="AG22" s="44"/>
      <c r="AH22" s="3">
        <f>AG22-AA22</f>
        <v>-1</v>
      </c>
      <c r="AI22" s="3"/>
      <c r="AJ22" s="18">
        <f aca="true" t="shared" si="21" ref="AJ22:AJ40">E22</f>
        <v>22.87</v>
      </c>
      <c r="AK22" s="22">
        <f>(AI22+AG22)*AJ22</f>
        <v>0</v>
      </c>
      <c r="AL22" s="69">
        <f>AK22-H22</f>
        <v>-50.31400000000001</v>
      </c>
    </row>
    <row r="23" spans="1:38" ht="12.75">
      <c r="A23" s="9" t="s">
        <v>72</v>
      </c>
      <c r="B23" s="44">
        <v>5.7</v>
      </c>
      <c r="C23" s="3">
        <v>1.2</v>
      </c>
      <c r="D23" s="3">
        <f t="shared" si="14"/>
        <v>6.9</v>
      </c>
      <c r="E23" s="22">
        <v>18.87</v>
      </c>
      <c r="F23" s="18">
        <f t="shared" si="15"/>
        <v>107.55900000000001</v>
      </c>
      <c r="G23" s="18">
        <f t="shared" si="16"/>
        <v>22.644000000000002</v>
      </c>
      <c r="H23" s="7">
        <f t="shared" si="17"/>
        <v>130.203</v>
      </c>
      <c r="I23" s="16"/>
      <c r="J23" s="24"/>
      <c r="K23" s="24"/>
      <c r="L23" s="24"/>
      <c r="M23" s="24"/>
      <c r="N23" s="24"/>
      <c r="O23" s="25">
        <f t="shared" si="18"/>
        <v>0</v>
      </c>
      <c r="Q23" s="27"/>
      <c r="R23" s="27"/>
      <c r="S23" s="27"/>
      <c r="T23" s="27"/>
      <c r="U23" s="27"/>
      <c r="V23" s="27"/>
      <c r="W23" s="27">
        <v>1</v>
      </c>
      <c r="X23" s="27"/>
      <c r="Y23" s="7">
        <f t="shared" si="6"/>
        <v>18.87</v>
      </c>
      <c r="Z23" s="7">
        <f t="shared" si="7"/>
        <v>0</v>
      </c>
      <c r="AA23" s="3">
        <f t="shared" si="19"/>
        <v>4.7</v>
      </c>
      <c r="AB23" s="25">
        <f t="shared" si="20"/>
        <v>88.68900000000001</v>
      </c>
      <c r="AC23" s="58">
        <v>1</v>
      </c>
      <c r="AD23" s="3">
        <v>0</v>
      </c>
      <c r="AE23" s="3">
        <f t="shared" si="9"/>
        <v>0</v>
      </c>
      <c r="AF23" s="63"/>
      <c r="AG23" s="44"/>
      <c r="AH23" s="3">
        <f aca="true" t="shared" si="22" ref="AH23:AH40">AG23-AA23</f>
        <v>-4.7</v>
      </c>
      <c r="AI23" s="3"/>
      <c r="AJ23" s="18">
        <f t="shared" si="21"/>
        <v>18.87</v>
      </c>
      <c r="AK23" s="22">
        <f aca="true" t="shared" si="23" ref="AK23:AK40">(AI23+AG23)*AJ23</f>
        <v>0</v>
      </c>
      <c r="AL23" s="69">
        <f aca="true" t="shared" si="24" ref="AL23:AL40">AK23-H23</f>
        <v>-130.203</v>
      </c>
    </row>
    <row r="24" spans="1:38" ht="12.75">
      <c r="A24" s="41" t="s">
        <v>18</v>
      </c>
      <c r="B24" s="44">
        <v>2.5</v>
      </c>
      <c r="C24" s="3">
        <v>0.8</v>
      </c>
      <c r="D24" s="3">
        <f t="shared" si="14"/>
        <v>3.3</v>
      </c>
      <c r="E24" s="18">
        <v>32.32</v>
      </c>
      <c r="F24" s="18">
        <f t="shared" si="15"/>
        <v>80.8</v>
      </c>
      <c r="G24" s="18">
        <f t="shared" si="16"/>
        <v>25.856</v>
      </c>
      <c r="H24" s="7">
        <f t="shared" si="17"/>
        <v>106.65599999999999</v>
      </c>
      <c r="I24" s="16"/>
      <c r="J24" s="24"/>
      <c r="K24" s="24"/>
      <c r="L24" s="24"/>
      <c r="M24" s="24"/>
      <c r="N24" s="24"/>
      <c r="O24" s="25">
        <f t="shared" si="18"/>
        <v>0</v>
      </c>
      <c r="Q24" s="27"/>
      <c r="R24" s="27"/>
      <c r="S24" s="27">
        <v>1</v>
      </c>
      <c r="T24" s="27"/>
      <c r="U24" s="27"/>
      <c r="V24" s="27"/>
      <c r="W24" s="27"/>
      <c r="X24" s="27"/>
      <c r="Y24" s="7">
        <f t="shared" si="6"/>
        <v>32.32</v>
      </c>
      <c r="Z24" s="7">
        <f t="shared" si="7"/>
        <v>0</v>
      </c>
      <c r="AA24" s="3">
        <f t="shared" si="19"/>
        <v>1.5</v>
      </c>
      <c r="AB24" s="25">
        <f t="shared" si="20"/>
        <v>48.480000000000004</v>
      </c>
      <c r="AC24" s="58">
        <v>1</v>
      </c>
      <c r="AD24" s="3">
        <v>1</v>
      </c>
      <c r="AE24" s="3">
        <f t="shared" si="9"/>
        <v>0</v>
      </c>
      <c r="AF24" s="63"/>
      <c r="AG24" s="44"/>
      <c r="AH24" s="3">
        <f t="shared" si="22"/>
        <v>-1.5</v>
      </c>
      <c r="AI24" s="3"/>
      <c r="AJ24" s="18">
        <f t="shared" si="21"/>
        <v>32.32</v>
      </c>
      <c r="AK24" s="22">
        <f t="shared" si="23"/>
        <v>0</v>
      </c>
      <c r="AL24" s="69">
        <f t="shared" si="24"/>
        <v>-106.65599999999999</v>
      </c>
    </row>
    <row r="25" spans="1:38" ht="12.75">
      <c r="A25" s="41" t="s">
        <v>66</v>
      </c>
      <c r="B25" s="44">
        <v>2.5</v>
      </c>
      <c r="C25" s="3">
        <v>1</v>
      </c>
      <c r="D25" s="3">
        <f t="shared" si="14"/>
        <v>3.5</v>
      </c>
      <c r="E25" s="18">
        <v>27.78</v>
      </c>
      <c r="F25" s="18">
        <f t="shared" si="15"/>
        <v>69.45</v>
      </c>
      <c r="G25" s="18">
        <f t="shared" si="16"/>
        <v>27.78</v>
      </c>
      <c r="H25" s="7">
        <f t="shared" si="17"/>
        <v>97.23</v>
      </c>
      <c r="I25" s="16"/>
      <c r="J25" s="24">
        <v>1</v>
      </c>
      <c r="K25" s="24"/>
      <c r="L25" s="24"/>
      <c r="M25" s="24"/>
      <c r="N25" s="24"/>
      <c r="O25" s="25">
        <f t="shared" si="18"/>
        <v>27.78</v>
      </c>
      <c r="Q25" s="27"/>
      <c r="R25" s="27"/>
      <c r="S25" s="27">
        <v>1</v>
      </c>
      <c r="T25" s="27"/>
      <c r="U25" s="27"/>
      <c r="V25" s="27"/>
      <c r="W25" s="27"/>
      <c r="X25" s="27"/>
      <c r="Y25" s="7">
        <f t="shared" si="6"/>
        <v>27.78</v>
      </c>
      <c r="Z25" s="7">
        <f t="shared" si="7"/>
        <v>0</v>
      </c>
      <c r="AA25" s="3">
        <f t="shared" si="19"/>
        <v>2.5</v>
      </c>
      <c r="AB25" s="25">
        <f t="shared" si="20"/>
        <v>69.45</v>
      </c>
      <c r="AC25" s="58">
        <v>1</v>
      </c>
      <c r="AD25" s="3">
        <v>2</v>
      </c>
      <c r="AE25" s="3">
        <f t="shared" si="9"/>
        <v>0</v>
      </c>
      <c r="AF25" s="63"/>
      <c r="AG25" s="44"/>
      <c r="AH25" s="3">
        <f t="shared" si="22"/>
        <v>-2.5</v>
      </c>
      <c r="AI25" s="3"/>
      <c r="AJ25" s="18">
        <f t="shared" si="21"/>
        <v>27.78</v>
      </c>
      <c r="AK25" s="22">
        <f t="shared" si="23"/>
        <v>0</v>
      </c>
      <c r="AL25" s="69">
        <f t="shared" si="24"/>
        <v>-97.23</v>
      </c>
    </row>
    <row r="26" spans="1:38" ht="12.75">
      <c r="A26" s="41" t="s">
        <v>76</v>
      </c>
      <c r="B26" s="44">
        <v>5</v>
      </c>
      <c r="C26" s="3">
        <v>1.7</v>
      </c>
      <c r="D26" s="3">
        <f t="shared" si="14"/>
        <v>6.7</v>
      </c>
      <c r="E26" s="47">
        <v>22.87</v>
      </c>
      <c r="F26" s="18">
        <f t="shared" si="15"/>
        <v>114.35000000000001</v>
      </c>
      <c r="G26" s="18">
        <f t="shared" si="16"/>
        <v>38.879</v>
      </c>
      <c r="H26" s="7">
        <f t="shared" si="17"/>
        <v>153.229</v>
      </c>
      <c r="I26" s="16"/>
      <c r="J26" s="24"/>
      <c r="K26" s="24"/>
      <c r="L26" s="24"/>
      <c r="M26" s="24"/>
      <c r="N26" s="24"/>
      <c r="O26" s="25">
        <f t="shared" si="18"/>
        <v>0</v>
      </c>
      <c r="Q26" s="27"/>
      <c r="R26" s="27"/>
      <c r="S26" s="27"/>
      <c r="T26" s="27"/>
      <c r="U26" s="27"/>
      <c r="V26" s="27"/>
      <c r="W26" s="27"/>
      <c r="X26" s="27"/>
      <c r="Y26" s="7">
        <f t="shared" si="6"/>
        <v>0</v>
      </c>
      <c r="Z26" s="7">
        <f t="shared" si="7"/>
        <v>0</v>
      </c>
      <c r="AA26" s="3">
        <f t="shared" si="19"/>
        <v>5</v>
      </c>
      <c r="AB26" s="25">
        <f t="shared" si="20"/>
        <v>114.35000000000001</v>
      </c>
      <c r="AC26" s="58">
        <v>1</v>
      </c>
      <c r="AD26" s="3">
        <v>0</v>
      </c>
      <c r="AE26" s="3">
        <f t="shared" si="9"/>
        <v>0</v>
      </c>
      <c r="AF26" s="63"/>
      <c r="AG26" s="44"/>
      <c r="AH26" s="3">
        <f t="shared" si="22"/>
        <v>-5</v>
      </c>
      <c r="AI26" s="3"/>
      <c r="AJ26" s="18">
        <f t="shared" si="21"/>
        <v>22.87</v>
      </c>
      <c r="AK26" s="22">
        <f t="shared" si="23"/>
        <v>0</v>
      </c>
      <c r="AL26" s="69">
        <f t="shared" si="24"/>
        <v>-153.229</v>
      </c>
    </row>
    <row r="27" spans="1:38" ht="12.75">
      <c r="A27" s="41" t="s">
        <v>19</v>
      </c>
      <c r="B27" s="44">
        <v>1</v>
      </c>
      <c r="C27" s="3">
        <v>1.7</v>
      </c>
      <c r="D27" s="3">
        <f t="shared" si="14"/>
        <v>2.7</v>
      </c>
      <c r="E27" s="18">
        <v>27.45</v>
      </c>
      <c r="F27" s="18">
        <f t="shared" si="15"/>
        <v>27.45</v>
      </c>
      <c r="G27" s="18">
        <f t="shared" si="16"/>
        <v>46.665</v>
      </c>
      <c r="H27" s="7">
        <f t="shared" si="17"/>
        <v>74.11500000000001</v>
      </c>
      <c r="I27" s="16"/>
      <c r="J27" s="24"/>
      <c r="K27" s="24"/>
      <c r="L27" s="24"/>
      <c r="M27" s="24">
        <v>1</v>
      </c>
      <c r="N27" s="24"/>
      <c r="O27" s="25">
        <f t="shared" si="18"/>
        <v>27.45</v>
      </c>
      <c r="Q27" s="27"/>
      <c r="R27" s="27"/>
      <c r="S27" s="27"/>
      <c r="T27" s="27"/>
      <c r="U27" s="27"/>
      <c r="V27" s="27"/>
      <c r="W27" s="27"/>
      <c r="X27" s="27"/>
      <c r="Y27" s="7">
        <f t="shared" si="6"/>
        <v>0</v>
      </c>
      <c r="Z27" s="7">
        <f t="shared" si="7"/>
        <v>0</v>
      </c>
      <c r="AA27" s="3">
        <f t="shared" si="19"/>
        <v>2</v>
      </c>
      <c r="AB27" s="25">
        <f t="shared" si="20"/>
        <v>54.9</v>
      </c>
      <c r="AC27" s="58">
        <v>1</v>
      </c>
      <c r="AD27" s="3">
        <v>0</v>
      </c>
      <c r="AE27" s="3">
        <f t="shared" si="9"/>
        <v>0</v>
      </c>
      <c r="AF27" s="63"/>
      <c r="AG27" s="44"/>
      <c r="AH27" s="3">
        <f t="shared" si="22"/>
        <v>-2</v>
      </c>
      <c r="AI27" s="3"/>
      <c r="AJ27" s="18">
        <f t="shared" si="21"/>
        <v>27.45</v>
      </c>
      <c r="AK27" s="22">
        <f t="shared" si="23"/>
        <v>0</v>
      </c>
      <c r="AL27" s="69">
        <f t="shared" si="24"/>
        <v>-74.11500000000001</v>
      </c>
    </row>
    <row r="28" spans="1:38" ht="12.75">
      <c r="A28" s="41" t="s">
        <v>106</v>
      </c>
      <c r="B28" s="44">
        <v>1</v>
      </c>
      <c r="C28" s="3">
        <v>0.5</v>
      </c>
      <c r="D28" s="3">
        <f t="shared" si="14"/>
        <v>1.5</v>
      </c>
      <c r="E28" s="18">
        <v>37.03</v>
      </c>
      <c r="F28" s="18">
        <f t="shared" si="15"/>
        <v>37.03</v>
      </c>
      <c r="G28" s="18">
        <f t="shared" si="16"/>
        <v>18.515</v>
      </c>
      <c r="H28" s="7">
        <f t="shared" si="17"/>
        <v>55.545</v>
      </c>
      <c r="I28" s="16"/>
      <c r="J28" s="24"/>
      <c r="K28" s="24">
        <v>1</v>
      </c>
      <c r="L28" s="24">
        <v>1</v>
      </c>
      <c r="M28" s="24">
        <v>1</v>
      </c>
      <c r="N28" s="24"/>
      <c r="O28" s="25">
        <f t="shared" si="18"/>
        <v>111.09</v>
      </c>
      <c r="Q28" s="27">
        <v>1</v>
      </c>
      <c r="R28" s="27"/>
      <c r="S28" s="27">
        <v>1</v>
      </c>
      <c r="T28" s="27"/>
      <c r="U28" s="27">
        <v>1</v>
      </c>
      <c r="V28" s="27"/>
      <c r="W28" s="27"/>
      <c r="X28" s="27"/>
      <c r="Y28" s="7">
        <f t="shared" si="6"/>
        <v>111.09</v>
      </c>
      <c r="Z28" s="7">
        <f t="shared" si="7"/>
        <v>0</v>
      </c>
      <c r="AA28" s="3">
        <f t="shared" si="19"/>
        <v>1</v>
      </c>
      <c r="AB28" s="25">
        <f t="shared" si="20"/>
        <v>37.03</v>
      </c>
      <c r="AC28" s="58">
        <v>1</v>
      </c>
      <c r="AD28" s="3">
        <v>1</v>
      </c>
      <c r="AE28" s="3">
        <f t="shared" si="9"/>
        <v>0</v>
      </c>
      <c r="AF28" s="63"/>
      <c r="AG28" s="44"/>
      <c r="AH28" s="3">
        <f t="shared" si="22"/>
        <v>-1</v>
      </c>
      <c r="AI28" s="3"/>
      <c r="AJ28" s="18">
        <f t="shared" si="21"/>
        <v>37.03</v>
      </c>
      <c r="AK28" s="22">
        <f t="shared" si="23"/>
        <v>0</v>
      </c>
      <c r="AL28" s="69">
        <f t="shared" si="24"/>
        <v>-55.545</v>
      </c>
    </row>
    <row r="29" spans="1:38" ht="12.75">
      <c r="A29" s="41" t="s">
        <v>137</v>
      </c>
      <c r="B29" s="44">
        <v>0</v>
      </c>
      <c r="C29" s="3">
        <v>0.4</v>
      </c>
      <c r="D29" s="3">
        <f>B29+C29</f>
        <v>0.4</v>
      </c>
      <c r="E29" s="18">
        <v>36.87</v>
      </c>
      <c r="F29" s="18">
        <f aca="true" t="shared" si="25" ref="F29:F40">B30*E29</f>
        <v>103.23599999999999</v>
      </c>
      <c r="G29" s="18">
        <f aca="true" t="shared" si="26" ref="G29:G40">C30*E29</f>
        <v>29.496</v>
      </c>
      <c r="H29" s="7">
        <f t="shared" si="17"/>
        <v>14.748</v>
      </c>
      <c r="I29" s="16"/>
      <c r="J29" s="24"/>
      <c r="K29" s="24"/>
      <c r="L29" s="24"/>
      <c r="M29" s="24"/>
      <c r="N29" s="24"/>
      <c r="O29" s="25">
        <f>SUM(J29:N29)*E29</f>
        <v>0</v>
      </c>
      <c r="Q29" s="27"/>
      <c r="R29" s="27"/>
      <c r="S29" s="27"/>
      <c r="T29" s="27"/>
      <c r="U29" s="27"/>
      <c r="V29" s="27"/>
      <c r="W29" s="27"/>
      <c r="X29" s="27"/>
      <c r="Y29" s="7">
        <f>(Q29+S29+U29+W29)*E29</f>
        <v>0</v>
      </c>
      <c r="Z29" s="7">
        <f t="shared" si="7"/>
        <v>0</v>
      </c>
      <c r="AA29" s="3">
        <f t="shared" si="19"/>
        <v>0</v>
      </c>
      <c r="AB29" s="25">
        <f>AA29*E29</f>
        <v>0</v>
      </c>
      <c r="AC29" s="58">
        <v>1</v>
      </c>
      <c r="AD29" s="3">
        <v>1</v>
      </c>
      <c r="AE29" s="3">
        <f>IF(AD29-AA29&lt;0,0,AD29-AA29)</f>
        <v>1</v>
      </c>
      <c r="AF29" s="63"/>
      <c r="AG29" s="44"/>
      <c r="AH29" s="3">
        <f t="shared" si="22"/>
        <v>0</v>
      </c>
      <c r="AI29" s="3"/>
      <c r="AJ29" s="18">
        <f t="shared" si="21"/>
        <v>36.87</v>
      </c>
      <c r="AK29" s="22">
        <f t="shared" si="23"/>
        <v>0</v>
      </c>
      <c r="AL29" s="69">
        <f t="shared" si="24"/>
        <v>-14.748</v>
      </c>
    </row>
    <row r="30" spans="1:38" ht="12.75">
      <c r="A30" s="41" t="s">
        <v>73</v>
      </c>
      <c r="B30" s="44">
        <v>2.8</v>
      </c>
      <c r="C30" s="3">
        <v>0.8</v>
      </c>
      <c r="D30" s="3">
        <f aca="true" t="shared" si="27" ref="D30:D40">B30+C30</f>
        <v>3.5999999999999996</v>
      </c>
      <c r="E30" s="47">
        <v>24.7</v>
      </c>
      <c r="F30" s="18">
        <f t="shared" si="25"/>
        <v>51.87</v>
      </c>
      <c r="G30" s="18">
        <f t="shared" si="26"/>
        <v>49.4</v>
      </c>
      <c r="H30" s="7">
        <f t="shared" si="17"/>
        <v>88.91999999999999</v>
      </c>
      <c r="I30" s="16"/>
      <c r="J30" s="24"/>
      <c r="K30" s="24"/>
      <c r="L30" s="24"/>
      <c r="M30" s="24"/>
      <c r="N30" s="24"/>
      <c r="O30" s="25">
        <f t="shared" si="18"/>
        <v>0</v>
      </c>
      <c r="Q30" s="27"/>
      <c r="R30" s="27"/>
      <c r="S30" s="27"/>
      <c r="T30" s="27"/>
      <c r="U30" s="27"/>
      <c r="V30" s="27"/>
      <c r="W30" s="27"/>
      <c r="X30" s="27"/>
      <c r="Y30" s="7">
        <f t="shared" si="6"/>
        <v>0</v>
      </c>
      <c r="Z30" s="7">
        <f t="shared" si="7"/>
        <v>0</v>
      </c>
      <c r="AA30" s="3">
        <f t="shared" si="19"/>
        <v>2.8</v>
      </c>
      <c r="AB30" s="25">
        <f t="shared" si="20"/>
        <v>69.16</v>
      </c>
      <c r="AC30" s="58">
        <v>1</v>
      </c>
      <c r="AD30" s="3">
        <v>0</v>
      </c>
      <c r="AE30" s="3">
        <f t="shared" si="9"/>
        <v>0</v>
      </c>
      <c r="AF30" s="63"/>
      <c r="AG30" s="44"/>
      <c r="AH30" s="3">
        <f t="shared" si="22"/>
        <v>-2.8</v>
      </c>
      <c r="AI30" s="3"/>
      <c r="AJ30" s="18">
        <f t="shared" si="21"/>
        <v>24.7</v>
      </c>
      <c r="AK30" s="22">
        <f t="shared" si="23"/>
        <v>0</v>
      </c>
      <c r="AL30" s="69">
        <f t="shared" si="24"/>
        <v>-88.91999999999999</v>
      </c>
    </row>
    <row r="31" spans="1:38" ht="12.75">
      <c r="A31" s="41" t="s">
        <v>22</v>
      </c>
      <c r="B31" s="44">
        <v>2.1</v>
      </c>
      <c r="C31" s="3">
        <v>2</v>
      </c>
      <c r="D31" s="3">
        <f t="shared" si="27"/>
        <v>4.1</v>
      </c>
      <c r="E31" s="18">
        <v>24.75</v>
      </c>
      <c r="F31" s="18">
        <f t="shared" si="25"/>
        <v>24.75</v>
      </c>
      <c r="G31" s="18">
        <f t="shared" si="26"/>
        <v>44.550000000000004</v>
      </c>
      <c r="H31" s="7">
        <f t="shared" si="17"/>
        <v>101.475</v>
      </c>
      <c r="I31" s="16"/>
      <c r="J31" s="24"/>
      <c r="K31" s="24">
        <v>2</v>
      </c>
      <c r="L31" s="24">
        <v>1</v>
      </c>
      <c r="M31" s="24">
        <v>3</v>
      </c>
      <c r="N31" s="24"/>
      <c r="O31" s="25">
        <f t="shared" si="18"/>
        <v>148.5</v>
      </c>
      <c r="Q31" s="27"/>
      <c r="R31" s="27"/>
      <c r="S31" s="27">
        <v>2</v>
      </c>
      <c r="T31" s="27"/>
      <c r="U31" s="27">
        <v>1</v>
      </c>
      <c r="V31" s="27"/>
      <c r="W31" s="27"/>
      <c r="X31" s="27">
        <v>0.1</v>
      </c>
      <c r="Y31" s="7">
        <f t="shared" si="6"/>
        <v>74.25</v>
      </c>
      <c r="Z31" s="7">
        <f t="shared" si="7"/>
        <v>2.475</v>
      </c>
      <c r="AA31" s="3">
        <f t="shared" si="19"/>
        <v>5</v>
      </c>
      <c r="AB31" s="25">
        <f t="shared" si="20"/>
        <v>123.75</v>
      </c>
      <c r="AC31" s="58">
        <v>1</v>
      </c>
      <c r="AD31" s="3">
        <v>4</v>
      </c>
      <c r="AE31" s="3">
        <f t="shared" si="9"/>
        <v>0</v>
      </c>
      <c r="AF31" s="63"/>
      <c r="AG31" s="44"/>
      <c r="AH31" s="3">
        <f t="shared" si="22"/>
        <v>-5</v>
      </c>
      <c r="AI31" s="3"/>
      <c r="AJ31" s="18">
        <f t="shared" si="21"/>
        <v>24.75</v>
      </c>
      <c r="AK31" s="22">
        <f t="shared" si="23"/>
        <v>0</v>
      </c>
      <c r="AL31" s="69">
        <f t="shared" si="24"/>
        <v>-101.475</v>
      </c>
    </row>
    <row r="32" spans="1:38" ht="12.75">
      <c r="A32" s="41" t="s">
        <v>21</v>
      </c>
      <c r="B32" s="44">
        <v>1</v>
      </c>
      <c r="C32" s="3">
        <v>1.8</v>
      </c>
      <c r="D32" s="3">
        <f t="shared" si="27"/>
        <v>2.8</v>
      </c>
      <c r="E32" s="18">
        <v>22.78</v>
      </c>
      <c r="F32" s="18">
        <f t="shared" si="25"/>
        <v>0</v>
      </c>
      <c r="G32" s="18">
        <f t="shared" si="26"/>
        <v>2.278</v>
      </c>
      <c r="H32" s="7">
        <f t="shared" si="17"/>
        <v>63.784</v>
      </c>
      <c r="I32" s="16"/>
      <c r="J32" s="24"/>
      <c r="K32" s="24"/>
      <c r="L32" s="24"/>
      <c r="M32" s="24"/>
      <c r="N32" s="24"/>
      <c r="O32" s="25">
        <f t="shared" si="18"/>
        <v>0</v>
      </c>
      <c r="Q32" s="27"/>
      <c r="R32" s="27"/>
      <c r="S32" s="27"/>
      <c r="T32" s="27"/>
      <c r="U32" s="27"/>
      <c r="V32" s="27"/>
      <c r="W32" s="27"/>
      <c r="X32" s="27"/>
      <c r="Y32" s="7">
        <f t="shared" si="6"/>
        <v>0</v>
      </c>
      <c r="Z32" s="7">
        <f t="shared" si="7"/>
        <v>0</v>
      </c>
      <c r="AA32" s="3">
        <f t="shared" si="19"/>
        <v>1</v>
      </c>
      <c r="AB32" s="25">
        <f t="shared" si="20"/>
        <v>22.78</v>
      </c>
      <c r="AC32" s="58">
        <v>1</v>
      </c>
      <c r="AD32" s="3">
        <v>1</v>
      </c>
      <c r="AE32" s="3">
        <f t="shared" si="9"/>
        <v>0</v>
      </c>
      <c r="AF32" s="63"/>
      <c r="AG32" s="44"/>
      <c r="AH32" s="3">
        <f t="shared" si="22"/>
        <v>-1</v>
      </c>
      <c r="AI32" s="3"/>
      <c r="AJ32" s="18">
        <f t="shared" si="21"/>
        <v>22.78</v>
      </c>
      <c r="AK32" s="22">
        <f t="shared" si="23"/>
        <v>0</v>
      </c>
      <c r="AL32" s="69">
        <f t="shared" si="24"/>
        <v>-63.784</v>
      </c>
    </row>
    <row r="33" spans="1:38" ht="12.75">
      <c r="A33" s="41" t="s">
        <v>23</v>
      </c>
      <c r="B33" s="44"/>
      <c r="C33" s="3">
        <v>0.1</v>
      </c>
      <c r="D33" s="3">
        <f t="shared" si="27"/>
        <v>0.1</v>
      </c>
      <c r="E33" s="18">
        <v>12.91</v>
      </c>
      <c r="F33" s="18">
        <f t="shared" si="25"/>
        <v>24.529</v>
      </c>
      <c r="G33" s="18">
        <f t="shared" si="26"/>
        <v>5.164000000000001</v>
      </c>
      <c r="H33" s="7">
        <f t="shared" si="17"/>
        <v>1.2910000000000001</v>
      </c>
      <c r="I33" s="16"/>
      <c r="J33" s="24"/>
      <c r="K33" s="24"/>
      <c r="L33" s="24"/>
      <c r="M33" s="24"/>
      <c r="N33" s="24"/>
      <c r="O33" s="25">
        <f t="shared" si="18"/>
        <v>0</v>
      </c>
      <c r="Q33" s="27"/>
      <c r="R33" s="27"/>
      <c r="S33" s="27"/>
      <c r="T33" s="27"/>
      <c r="U33" s="27"/>
      <c r="V33" s="27"/>
      <c r="W33" s="27"/>
      <c r="X33" s="27"/>
      <c r="Y33" s="7">
        <f t="shared" si="6"/>
        <v>0</v>
      </c>
      <c r="Z33" s="7">
        <f t="shared" si="7"/>
        <v>0</v>
      </c>
      <c r="AA33" s="3">
        <f t="shared" si="19"/>
        <v>0</v>
      </c>
      <c r="AB33" s="25">
        <f t="shared" si="20"/>
        <v>0</v>
      </c>
      <c r="AC33" s="58">
        <v>1</v>
      </c>
      <c r="AD33" s="3">
        <v>0</v>
      </c>
      <c r="AE33" s="3">
        <f t="shared" si="9"/>
        <v>0</v>
      </c>
      <c r="AF33" s="63"/>
      <c r="AG33" s="44"/>
      <c r="AH33" s="3">
        <f t="shared" si="22"/>
        <v>0</v>
      </c>
      <c r="AI33" s="3"/>
      <c r="AJ33" s="18">
        <f t="shared" si="21"/>
        <v>12.91</v>
      </c>
      <c r="AK33" s="22">
        <f t="shared" si="23"/>
        <v>0</v>
      </c>
      <c r="AL33" s="69">
        <f t="shared" si="24"/>
        <v>-1.2910000000000001</v>
      </c>
    </row>
    <row r="34" spans="1:38" ht="12.75">
      <c r="A34" s="41" t="s">
        <v>17</v>
      </c>
      <c r="B34" s="44">
        <v>1.9</v>
      </c>
      <c r="C34" s="3">
        <v>0.4</v>
      </c>
      <c r="D34" s="3">
        <f t="shared" si="27"/>
        <v>2.3</v>
      </c>
      <c r="E34" s="18">
        <v>34.62</v>
      </c>
      <c r="F34" s="18">
        <f t="shared" si="25"/>
        <v>34.62</v>
      </c>
      <c r="G34" s="18">
        <f t="shared" si="26"/>
        <v>38.082</v>
      </c>
      <c r="H34" s="7">
        <f t="shared" si="17"/>
        <v>79.62599999999999</v>
      </c>
      <c r="I34" s="16"/>
      <c r="J34" s="24">
        <v>1</v>
      </c>
      <c r="K34" s="24"/>
      <c r="L34" s="24">
        <v>2</v>
      </c>
      <c r="M34" s="24"/>
      <c r="N34" s="24"/>
      <c r="O34" s="25">
        <f t="shared" si="18"/>
        <v>103.85999999999999</v>
      </c>
      <c r="Q34" s="27">
        <v>1</v>
      </c>
      <c r="R34" s="27"/>
      <c r="S34" s="27"/>
      <c r="T34" s="27"/>
      <c r="U34" s="27">
        <v>0.9</v>
      </c>
      <c r="V34" s="27"/>
      <c r="W34" s="27"/>
      <c r="X34" s="27"/>
      <c r="Y34" s="7">
        <f t="shared" si="6"/>
        <v>65.77799999999999</v>
      </c>
      <c r="Z34" s="7">
        <f t="shared" si="7"/>
        <v>0</v>
      </c>
      <c r="AA34" s="3">
        <f t="shared" si="19"/>
        <v>3.0000000000000004</v>
      </c>
      <c r="AB34" s="25">
        <f t="shared" si="20"/>
        <v>103.86000000000001</v>
      </c>
      <c r="AC34" s="58">
        <v>1</v>
      </c>
      <c r="AD34" s="3">
        <v>2</v>
      </c>
      <c r="AE34" s="3">
        <f t="shared" si="9"/>
        <v>0</v>
      </c>
      <c r="AF34" s="63"/>
      <c r="AG34" s="44"/>
      <c r="AH34" s="3">
        <f t="shared" si="22"/>
        <v>-3.0000000000000004</v>
      </c>
      <c r="AI34" s="3"/>
      <c r="AJ34" s="18">
        <f t="shared" si="21"/>
        <v>34.62</v>
      </c>
      <c r="AK34" s="22">
        <f t="shared" si="23"/>
        <v>0</v>
      </c>
      <c r="AL34" s="69">
        <f t="shared" si="24"/>
        <v>-79.62599999999999</v>
      </c>
    </row>
    <row r="35" spans="1:38" ht="12.75">
      <c r="A35" s="41" t="s">
        <v>105</v>
      </c>
      <c r="B35" s="44">
        <v>1</v>
      </c>
      <c r="C35" s="3">
        <v>1.1</v>
      </c>
      <c r="D35" s="3">
        <f t="shared" si="27"/>
        <v>2.1</v>
      </c>
      <c r="E35" s="18">
        <v>27.7</v>
      </c>
      <c r="F35" s="18">
        <f t="shared" si="25"/>
        <v>27.7</v>
      </c>
      <c r="G35" s="18">
        <f t="shared" si="26"/>
        <v>38.779999999999994</v>
      </c>
      <c r="H35" s="7">
        <f t="shared" si="17"/>
        <v>58.17</v>
      </c>
      <c r="I35" s="16"/>
      <c r="J35" s="24"/>
      <c r="K35" s="24"/>
      <c r="L35" s="24">
        <v>1</v>
      </c>
      <c r="M35" s="24"/>
      <c r="N35" s="24"/>
      <c r="O35" s="25">
        <f t="shared" si="18"/>
        <v>27.7</v>
      </c>
      <c r="Q35" s="27">
        <v>1</v>
      </c>
      <c r="R35" s="27"/>
      <c r="S35" s="27"/>
      <c r="T35" s="27"/>
      <c r="U35" s="27"/>
      <c r="V35" s="27"/>
      <c r="W35" s="27"/>
      <c r="X35" s="27"/>
      <c r="Y35" s="7">
        <f t="shared" si="6"/>
        <v>27.7</v>
      </c>
      <c r="Z35" s="7">
        <f t="shared" si="7"/>
        <v>0</v>
      </c>
      <c r="AA35" s="3">
        <f t="shared" si="19"/>
        <v>1</v>
      </c>
      <c r="AB35" s="25">
        <f t="shared" si="20"/>
        <v>27.7</v>
      </c>
      <c r="AC35" s="58">
        <v>1</v>
      </c>
      <c r="AD35" s="3">
        <v>1</v>
      </c>
      <c r="AE35" s="3">
        <f t="shared" si="9"/>
        <v>0</v>
      </c>
      <c r="AF35" s="63"/>
      <c r="AG35" s="44"/>
      <c r="AH35" s="3">
        <f t="shared" si="22"/>
        <v>-1</v>
      </c>
      <c r="AI35" s="3"/>
      <c r="AJ35" s="18">
        <f t="shared" si="21"/>
        <v>27.7</v>
      </c>
      <c r="AK35" s="22">
        <f t="shared" si="23"/>
        <v>0</v>
      </c>
      <c r="AL35" s="69">
        <f t="shared" si="24"/>
        <v>-58.17</v>
      </c>
    </row>
    <row r="36" spans="1:38" ht="12.75">
      <c r="A36" s="41" t="s">
        <v>20</v>
      </c>
      <c r="B36" s="44">
        <v>1</v>
      </c>
      <c r="C36" s="3">
        <v>1.4</v>
      </c>
      <c r="D36" s="3">
        <f t="shared" si="27"/>
        <v>2.4</v>
      </c>
      <c r="E36" s="18">
        <v>24.62</v>
      </c>
      <c r="F36" s="18">
        <f t="shared" si="25"/>
        <v>36.93</v>
      </c>
      <c r="G36" s="18">
        <f t="shared" si="26"/>
        <v>22.158</v>
      </c>
      <c r="H36" s="7">
        <f t="shared" si="17"/>
        <v>59.088</v>
      </c>
      <c r="I36" s="16"/>
      <c r="J36" s="24"/>
      <c r="K36" s="24"/>
      <c r="L36" s="24">
        <v>1</v>
      </c>
      <c r="M36" s="24"/>
      <c r="N36" s="24"/>
      <c r="O36" s="25">
        <f t="shared" si="18"/>
        <v>24.62</v>
      </c>
      <c r="Q36" s="27"/>
      <c r="R36" s="27"/>
      <c r="S36" s="27"/>
      <c r="T36" s="27"/>
      <c r="U36" s="27"/>
      <c r="V36" s="27"/>
      <c r="W36" s="27">
        <v>1</v>
      </c>
      <c r="X36" s="27"/>
      <c r="Y36" s="7">
        <f t="shared" si="6"/>
        <v>24.62</v>
      </c>
      <c r="Z36" s="7">
        <f t="shared" si="7"/>
        <v>0</v>
      </c>
      <c r="AA36" s="3">
        <f t="shared" si="19"/>
        <v>1</v>
      </c>
      <c r="AB36" s="25">
        <f t="shared" si="20"/>
        <v>24.62</v>
      </c>
      <c r="AC36" s="58">
        <v>1</v>
      </c>
      <c r="AD36" s="3">
        <v>1</v>
      </c>
      <c r="AE36" s="3">
        <f t="shared" si="9"/>
        <v>0</v>
      </c>
      <c r="AF36" s="63"/>
      <c r="AG36" s="44"/>
      <c r="AH36" s="3">
        <f t="shared" si="22"/>
        <v>-1</v>
      </c>
      <c r="AI36" s="3"/>
      <c r="AJ36" s="18">
        <f t="shared" si="21"/>
        <v>24.62</v>
      </c>
      <c r="AK36" s="22">
        <f t="shared" si="23"/>
        <v>0</v>
      </c>
      <c r="AL36" s="69">
        <f t="shared" si="24"/>
        <v>-59.088</v>
      </c>
    </row>
    <row r="37" spans="1:38" ht="12.75">
      <c r="A37" s="41" t="s">
        <v>25</v>
      </c>
      <c r="B37" s="44">
        <v>1.5</v>
      </c>
      <c r="C37" s="3">
        <v>0.9</v>
      </c>
      <c r="D37" s="3">
        <f t="shared" si="27"/>
        <v>2.4</v>
      </c>
      <c r="E37" s="18">
        <v>15.03</v>
      </c>
      <c r="F37" s="18">
        <f t="shared" si="25"/>
        <v>0</v>
      </c>
      <c r="G37" s="18">
        <f t="shared" si="26"/>
        <v>0</v>
      </c>
      <c r="H37" s="7">
        <f t="shared" si="17"/>
        <v>36.071999999999996</v>
      </c>
      <c r="I37" s="16"/>
      <c r="J37" s="24"/>
      <c r="K37" s="24"/>
      <c r="L37" s="24">
        <v>1</v>
      </c>
      <c r="M37" s="24"/>
      <c r="N37" s="24"/>
      <c r="O37" s="25">
        <f t="shared" si="18"/>
        <v>15.03</v>
      </c>
      <c r="Q37" s="27"/>
      <c r="R37" s="27"/>
      <c r="S37" s="27">
        <v>1</v>
      </c>
      <c r="T37" s="27"/>
      <c r="U37" s="27">
        <v>0.6</v>
      </c>
      <c r="V37" s="27"/>
      <c r="W37" s="27"/>
      <c r="X37" s="27"/>
      <c r="Y37" s="7">
        <f t="shared" si="6"/>
        <v>24.048000000000002</v>
      </c>
      <c r="Z37" s="7">
        <f t="shared" si="7"/>
        <v>0</v>
      </c>
      <c r="AA37" s="3">
        <f t="shared" si="19"/>
        <v>0.8999999999999999</v>
      </c>
      <c r="AB37" s="25">
        <f t="shared" si="20"/>
        <v>13.526999999999997</v>
      </c>
      <c r="AC37" s="58">
        <v>1</v>
      </c>
      <c r="AD37" s="3">
        <v>1</v>
      </c>
      <c r="AE37" s="3">
        <f t="shared" si="9"/>
        <v>0.10000000000000009</v>
      </c>
      <c r="AF37" s="63"/>
      <c r="AG37" s="44"/>
      <c r="AH37" s="3">
        <f t="shared" si="22"/>
        <v>-0.8999999999999999</v>
      </c>
      <c r="AI37" s="3"/>
      <c r="AJ37" s="18">
        <f t="shared" si="21"/>
        <v>15.03</v>
      </c>
      <c r="AK37" s="22">
        <f t="shared" si="23"/>
        <v>0</v>
      </c>
      <c r="AL37" s="69">
        <f t="shared" si="24"/>
        <v>-36.071999999999996</v>
      </c>
    </row>
    <row r="38" spans="1:38" ht="12.75">
      <c r="A38" s="41" t="s">
        <v>24</v>
      </c>
      <c r="B38" s="44">
        <v>0</v>
      </c>
      <c r="C38" s="3"/>
      <c r="D38" s="3">
        <f t="shared" si="27"/>
        <v>0</v>
      </c>
      <c r="E38" s="18">
        <v>17.5</v>
      </c>
      <c r="F38" s="18">
        <f t="shared" si="25"/>
        <v>0</v>
      </c>
      <c r="G38" s="18">
        <f t="shared" si="26"/>
        <v>14</v>
      </c>
      <c r="H38" s="7">
        <f t="shared" si="17"/>
        <v>0</v>
      </c>
      <c r="I38" s="16"/>
      <c r="J38" s="24"/>
      <c r="K38" s="24"/>
      <c r="L38" s="24"/>
      <c r="M38" s="24"/>
      <c r="N38" s="24"/>
      <c r="O38" s="25">
        <f t="shared" si="18"/>
        <v>0</v>
      </c>
      <c r="Q38" s="27"/>
      <c r="R38" s="27"/>
      <c r="S38" s="27"/>
      <c r="T38" s="27"/>
      <c r="U38" s="27"/>
      <c r="V38" s="27"/>
      <c r="W38" s="27"/>
      <c r="X38" s="27"/>
      <c r="Y38" s="7">
        <f t="shared" si="6"/>
        <v>0</v>
      </c>
      <c r="Z38" s="7">
        <f t="shared" si="7"/>
        <v>0</v>
      </c>
      <c r="AA38" s="3">
        <f t="shared" si="19"/>
        <v>0</v>
      </c>
      <c r="AB38" s="25">
        <f t="shared" si="20"/>
        <v>0</v>
      </c>
      <c r="AC38" s="58">
        <v>1</v>
      </c>
      <c r="AD38" s="3">
        <v>0</v>
      </c>
      <c r="AE38" s="3">
        <f t="shared" si="9"/>
        <v>0</v>
      </c>
      <c r="AF38" s="63"/>
      <c r="AG38" s="44"/>
      <c r="AH38" s="3">
        <f t="shared" si="22"/>
        <v>0</v>
      </c>
      <c r="AI38" s="3"/>
      <c r="AJ38" s="18">
        <f t="shared" si="21"/>
        <v>17.5</v>
      </c>
      <c r="AK38" s="22">
        <f t="shared" si="23"/>
        <v>0</v>
      </c>
      <c r="AL38" s="69">
        <f t="shared" si="24"/>
        <v>0</v>
      </c>
    </row>
    <row r="39" spans="1:38" ht="12.75">
      <c r="A39" s="41" t="s">
        <v>74</v>
      </c>
      <c r="B39" s="44">
        <v>0</v>
      </c>
      <c r="C39" s="3">
        <v>0.8</v>
      </c>
      <c r="D39" s="3">
        <f t="shared" si="27"/>
        <v>0.8</v>
      </c>
      <c r="E39" s="47">
        <v>17.5</v>
      </c>
      <c r="F39" s="18">
        <f t="shared" si="25"/>
        <v>0</v>
      </c>
      <c r="G39" s="18">
        <f t="shared" si="26"/>
        <v>1.75</v>
      </c>
      <c r="H39" s="7">
        <f t="shared" si="17"/>
        <v>14</v>
      </c>
      <c r="I39" s="16"/>
      <c r="J39" s="24"/>
      <c r="K39" s="24"/>
      <c r="L39" s="24"/>
      <c r="M39" s="24"/>
      <c r="N39" s="24"/>
      <c r="O39" s="25">
        <f t="shared" si="18"/>
        <v>0</v>
      </c>
      <c r="Q39" s="27"/>
      <c r="R39" s="27"/>
      <c r="S39" s="27"/>
      <c r="T39" s="27"/>
      <c r="U39" s="27"/>
      <c r="V39" s="27"/>
      <c r="W39" s="27"/>
      <c r="X39" s="27"/>
      <c r="Y39" s="7">
        <f t="shared" si="6"/>
        <v>0</v>
      </c>
      <c r="Z39" s="7">
        <f t="shared" si="7"/>
        <v>0</v>
      </c>
      <c r="AA39" s="3">
        <f t="shared" si="19"/>
        <v>0</v>
      </c>
      <c r="AB39" s="25">
        <f t="shared" si="20"/>
        <v>0</v>
      </c>
      <c r="AC39" s="58">
        <v>1</v>
      </c>
      <c r="AD39" s="3">
        <v>0</v>
      </c>
      <c r="AE39" s="3">
        <f t="shared" si="9"/>
        <v>0</v>
      </c>
      <c r="AF39" s="63"/>
      <c r="AG39" s="44"/>
      <c r="AH39" s="3">
        <f t="shared" si="22"/>
        <v>0</v>
      </c>
      <c r="AI39" s="3"/>
      <c r="AJ39" s="18">
        <f t="shared" si="21"/>
        <v>17.5</v>
      </c>
      <c r="AK39" s="22">
        <f t="shared" si="23"/>
        <v>0</v>
      </c>
      <c r="AL39" s="69">
        <f t="shared" si="24"/>
        <v>-14</v>
      </c>
    </row>
    <row r="40" spans="1:38" ht="12.75">
      <c r="A40" s="41" t="s">
        <v>75</v>
      </c>
      <c r="B40" s="44">
        <v>0</v>
      </c>
      <c r="C40" s="3">
        <v>0.1</v>
      </c>
      <c r="D40" s="3">
        <f t="shared" si="27"/>
        <v>0.1</v>
      </c>
      <c r="E40" s="47">
        <v>17.5</v>
      </c>
      <c r="F40" s="18">
        <f t="shared" si="25"/>
        <v>0</v>
      </c>
      <c r="G40" s="18">
        <f t="shared" si="26"/>
        <v>0</v>
      </c>
      <c r="H40" s="7">
        <f t="shared" si="17"/>
        <v>1.75</v>
      </c>
      <c r="I40" s="16"/>
      <c r="J40" s="24"/>
      <c r="K40" s="24"/>
      <c r="L40" s="24"/>
      <c r="M40" s="24"/>
      <c r="N40" s="24"/>
      <c r="O40" s="25">
        <f t="shared" si="18"/>
        <v>0</v>
      </c>
      <c r="Q40" s="27"/>
      <c r="R40" s="27"/>
      <c r="S40" s="27"/>
      <c r="T40" s="27"/>
      <c r="U40" s="27"/>
      <c r="V40" s="27"/>
      <c r="W40" s="27"/>
      <c r="X40" s="27"/>
      <c r="Y40" s="7">
        <f>(Q40+S40+U40+W40)*E40</f>
        <v>0</v>
      </c>
      <c r="Z40" s="7">
        <f t="shared" si="7"/>
        <v>0</v>
      </c>
      <c r="AA40" s="3">
        <f t="shared" si="19"/>
        <v>0</v>
      </c>
      <c r="AB40" s="25">
        <f>AA40*E40</f>
        <v>0</v>
      </c>
      <c r="AC40" s="58">
        <v>1</v>
      </c>
      <c r="AD40" s="3">
        <v>0</v>
      </c>
      <c r="AE40" s="3">
        <f>IF(AD40-AA40&lt;0,0,AD40-AA40)</f>
        <v>0</v>
      </c>
      <c r="AF40" s="63"/>
      <c r="AG40" s="44"/>
      <c r="AH40" s="3">
        <f t="shared" si="22"/>
        <v>0</v>
      </c>
      <c r="AI40" s="3"/>
      <c r="AJ40" s="18">
        <f t="shared" si="21"/>
        <v>17.5</v>
      </c>
      <c r="AK40" s="22">
        <f t="shared" si="23"/>
        <v>0</v>
      </c>
      <c r="AL40" s="69">
        <f t="shared" si="24"/>
        <v>-1.75</v>
      </c>
    </row>
    <row r="41" spans="1:38" ht="12.75">
      <c r="A41" s="5" t="s">
        <v>70</v>
      </c>
      <c r="B41" s="4"/>
      <c r="C41" s="55"/>
      <c r="E41" s="13"/>
      <c r="F41" s="13"/>
      <c r="G41" s="13"/>
      <c r="I41" s="8"/>
      <c r="Y41" s="53"/>
      <c r="Z41" s="53"/>
      <c r="AC41" s="59"/>
      <c r="AE41" s="55"/>
      <c r="AF41" s="57"/>
      <c r="AG41" s="4"/>
      <c r="AH41" s="55"/>
      <c r="AI41" s="55"/>
      <c r="AJ41" s="13"/>
      <c r="AK41" s="13"/>
      <c r="AL41" s="49"/>
    </row>
    <row r="42" spans="1:38" ht="12.75">
      <c r="A42" s="2" t="s">
        <v>29</v>
      </c>
      <c r="B42" s="56"/>
      <c r="C42" s="56"/>
      <c r="D42" s="2"/>
      <c r="E42" s="2"/>
      <c r="F42" s="2"/>
      <c r="G42" s="2"/>
      <c r="H42" s="2"/>
      <c r="I42" s="15"/>
      <c r="J42" s="26"/>
      <c r="K42" s="26"/>
      <c r="L42" s="26"/>
      <c r="M42" s="26"/>
      <c r="N42" s="26"/>
      <c r="O42" s="12"/>
      <c r="Y42" s="54"/>
      <c r="Z42" s="54"/>
      <c r="AC42" s="59"/>
      <c r="AD42" s="2"/>
      <c r="AE42" s="56"/>
      <c r="AF42" s="57"/>
      <c r="AG42" s="56"/>
      <c r="AH42" s="56"/>
      <c r="AI42" s="56"/>
      <c r="AJ42" s="2"/>
      <c r="AK42" s="2"/>
      <c r="AL42" s="49"/>
    </row>
    <row r="43" spans="1:38" ht="12.75">
      <c r="A43" s="41" t="s">
        <v>26</v>
      </c>
      <c r="B43" s="44">
        <v>0</v>
      </c>
      <c r="C43" s="3">
        <v>0</v>
      </c>
      <c r="D43" s="3">
        <f>B43+C43</f>
        <v>0</v>
      </c>
      <c r="E43" s="18">
        <v>27.53</v>
      </c>
      <c r="F43" s="18">
        <f>B43*E43</f>
        <v>0</v>
      </c>
      <c r="G43" s="18">
        <f>C43*E43</f>
        <v>0</v>
      </c>
      <c r="H43" s="7">
        <f>D43*E43</f>
        <v>0</v>
      </c>
      <c r="I43" s="16"/>
      <c r="J43" s="24"/>
      <c r="K43" s="24"/>
      <c r="L43" s="24"/>
      <c r="M43" s="24"/>
      <c r="N43" s="24"/>
      <c r="O43" s="25">
        <f>SUM(J43:N43)*E43</f>
        <v>0</v>
      </c>
      <c r="Q43" s="27"/>
      <c r="R43" s="27"/>
      <c r="S43" s="27"/>
      <c r="T43" s="27"/>
      <c r="U43" s="27"/>
      <c r="V43" s="27"/>
      <c r="W43" s="27"/>
      <c r="X43" s="27"/>
      <c r="Y43" s="7">
        <f t="shared" si="6"/>
        <v>0</v>
      </c>
      <c r="Z43" s="7">
        <f t="shared" si="7"/>
        <v>0</v>
      </c>
      <c r="AA43" s="3">
        <f>B43+SUM(J43:N43)-SUM(Q43:X43)</f>
        <v>0</v>
      </c>
      <c r="AB43" s="25">
        <f>AA43*E43</f>
        <v>0</v>
      </c>
      <c r="AC43" s="58">
        <v>1</v>
      </c>
      <c r="AD43" s="3">
        <v>0</v>
      </c>
      <c r="AE43" s="3">
        <f t="shared" si="9"/>
        <v>0</v>
      </c>
      <c r="AF43" s="63"/>
      <c r="AG43" s="44"/>
      <c r="AH43" s="3">
        <f>AG43-AA43</f>
        <v>0</v>
      </c>
      <c r="AI43" s="3"/>
      <c r="AJ43" s="18">
        <f>E43</f>
        <v>27.53</v>
      </c>
      <c r="AK43" s="18">
        <f>(AG43+AI43)*AJ43</f>
        <v>0</v>
      </c>
      <c r="AL43" s="69">
        <f>AK43-H43</f>
        <v>0</v>
      </c>
    </row>
    <row r="44" spans="1:38" ht="12.75">
      <c r="A44" s="41" t="s">
        <v>27</v>
      </c>
      <c r="B44" s="44">
        <v>2.5</v>
      </c>
      <c r="C44" s="3">
        <v>0.8</v>
      </c>
      <c r="D44" s="3">
        <f>B44+C44</f>
        <v>3.3</v>
      </c>
      <c r="E44" s="18">
        <v>16.99</v>
      </c>
      <c r="F44" s="18">
        <f>B44*E44</f>
        <v>42.474999999999994</v>
      </c>
      <c r="G44" s="18">
        <f>C44*E44</f>
        <v>13.591999999999999</v>
      </c>
      <c r="H44" s="7">
        <f>D44*E44</f>
        <v>56.06699999999999</v>
      </c>
      <c r="I44" s="16"/>
      <c r="J44" s="24">
        <v>2</v>
      </c>
      <c r="K44" s="24"/>
      <c r="L44" s="24"/>
      <c r="M44" s="24"/>
      <c r="N44" s="24"/>
      <c r="O44" s="25">
        <f>SUM(J44:N44)*E44</f>
        <v>33.98</v>
      </c>
      <c r="Q44" s="27"/>
      <c r="R44" s="27"/>
      <c r="S44" s="27">
        <v>1</v>
      </c>
      <c r="T44" s="27"/>
      <c r="U44" s="27"/>
      <c r="V44" s="27"/>
      <c r="W44" s="27">
        <v>1</v>
      </c>
      <c r="X44" s="27">
        <v>0.3</v>
      </c>
      <c r="Y44" s="7">
        <f t="shared" si="6"/>
        <v>33.98</v>
      </c>
      <c r="Z44" s="7">
        <f t="shared" si="7"/>
        <v>5.0969999999999995</v>
      </c>
      <c r="AA44" s="3">
        <f>B44+SUM(J44:N44)-SUM(Q44:X44)</f>
        <v>2.2</v>
      </c>
      <c r="AB44" s="25">
        <f>AA44*E44</f>
        <v>37.378</v>
      </c>
      <c r="AC44" s="58">
        <v>1</v>
      </c>
      <c r="AD44" s="3">
        <v>4</v>
      </c>
      <c r="AE44" s="3">
        <f t="shared" si="9"/>
        <v>1.7999999999999998</v>
      </c>
      <c r="AF44" s="63"/>
      <c r="AG44" s="44"/>
      <c r="AH44" s="3">
        <f>AG44-AA44</f>
        <v>-2.2</v>
      </c>
      <c r="AI44" s="3"/>
      <c r="AJ44" s="18">
        <f>E44</f>
        <v>16.99</v>
      </c>
      <c r="AK44" s="18">
        <f>(AG44+AI44)*AJ44</f>
        <v>0</v>
      </c>
      <c r="AL44" s="69">
        <f>AK44-H44</f>
        <v>-56.06699999999999</v>
      </c>
    </row>
    <row r="45" spans="1:38" ht="12.75">
      <c r="A45" s="41" t="s">
        <v>28</v>
      </c>
      <c r="B45" s="44">
        <v>3.8</v>
      </c>
      <c r="C45" s="3">
        <v>0.1</v>
      </c>
      <c r="D45" s="3">
        <f>B45+C45</f>
        <v>3.9</v>
      </c>
      <c r="E45" s="18">
        <v>36.7</v>
      </c>
      <c r="F45" s="18">
        <f>B45*E45</f>
        <v>139.46</v>
      </c>
      <c r="G45" s="18">
        <f>C45*E45</f>
        <v>3.6700000000000004</v>
      </c>
      <c r="H45" s="7">
        <f>D45*E45</f>
        <v>143.13</v>
      </c>
      <c r="I45" s="16"/>
      <c r="J45" s="24">
        <v>1</v>
      </c>
      <c r="K45" s="24"/>
      <c r="L45" s="24">
        <v>1</v>
      </c>
      <c r="M45" s="24"/>
      <c r="N45" s="24"/>
      <c r="O45" s="25">
        <f>SUM(J45:N45)*E45</f>
        <v>73.4</v>
      </c>
      <c r="Q45" s="27">
        <v>1</v>
      </c>
      <c r="R45" s="27"/>
      <c r="S45" s="27">
        <v>1</v>
      </c>
      <c r="T45" s="27"/>
      <c r="U45" s="27"/>
      <c r="V45" s="27"/>
      <c r="W45" s="27">
        <v>1</v>
      </c>
      <c r="X45" s="27"/>
      <c r="Y45" s="7">
        <f t="shared" si="6"/>
        <v>110.10000000000001</v>
      </c>
      <c r="Z45" s="7">
        <f t="shared" si="7"/>
        <v>0</v>
      </c>
      <c r="AA45" s="3">
        <f>B45+SUM(J45:N45)-SUM(Q45:X45)</f>
        <v>2.8</v>
      </c>
      <c r="AB45" s="25">
        <f>AA45*E45</f>
        <v>102.76</v>
      </c>
      <c r="AC45" s="58">
        <v>1</v>
      </c>
      <c r="AD45" s="3">
        <v>4</v>
      </c>
      <c r="AE45" s="3">
        <f t="shared" si="9"/>
        <v>1.2000000000000002</v>
      </c>
      <c r="AF45" s="63"/>
      <c r="AG45" s="44"/>
      <c r="AH45" s="3">
        <f>AG45-AA45</f>
        <v>-2.8</v>
      </c>
      <c r="AI45" s="3"/>
      <c r="AJ45" s="18">
        <f>E45</f>
        <v>36.7</v>
      </c>
      <c r="AK45" s="18">
        <f>(AG45+AI45)*AJ45</f>
        <v>0</v>
      </c>
      <c r="AL45" s="69">
        <f>AK45-H45</f>
        <v>-143.13</v>
      </c>
    </row>
    <row r="46" spans="1:38" ht="12.75">
      <c r="A46" s="41" t="s">
        <v>107</v>
      </c>
      <c r="B46" s="44">
        <v>1</v>
      </c>
      <c r="C46" s="3">
        <v>1.1</v>
      </c>
      <c r="D46" s="3">
        <f>B46+C46</f>
        <v>2.1</v>
      </c>
      <c r="E46" s="18">
        <v>31.87</v>
      </c>
      <c r="F46" s="18">
        <f>B46*E46</f>
        <v>31.87</v>
      </c>
      <c r="G46" s="18">
        <f>C46*E46</f>
        <v>35.057</v>
      </c>
      <c r="H46" s="7">
        <f>D46*E46</f>
        <v>66.927</v>
      </c>
      <c r="I46" s="16"/>
      <c r="J46" s="24"/>
      <c r="K46" s="24"/>
      <c r="L46" s="24"/>
      <c r="M46" s="24"/>
      <c r="N46" s="24"/>
      <c r="O46" s="25">
        <f>SUM(J46:N46)*E46</f>
        <v>0</v>
      </c>
      <c r="Q46" s="27"/>
      <c r="R46" s="27"/>
      <c r="S46" s="27"/>
      <c r="T46" s="27"/>
      <c r="U46" s="27"/>
      <c r="V46" s="27"/>
      <c r="W46" s="27"/>
      <c r="X46" s="27"/>
      <c r="Y46" s="7">
        <f t="shared" si="6"/>
        <v>0</v>
      </c>
      <c r="Z46" s="7">
        <f t="shared" si="7"/>
        <v>0</v>
      </c>
      <c r="AA46" s="3">
        <f>B46+SUM(J46:N46)-SUM(Q46:X46)</f>
        <v>1</v>
      </c>
      <c r="AB46" s="25">
        <f>AA46*E46</f>
        <v>31.87</v>
      </c>
      <c r="AC46" s="58">
        <v>1</v>
      </c>
      <c r="AD46" s="3">
        <v>1</v>
      </c>
      <c r="AE46" s="3">
        <f t="shared" si="9"/>
        <v>0</v>
      </c>
      <c r="AF46" s="63"/>
      <c r="AG46" s="44"/>
      <c r="AH46" s="3">
        <f>AG46-AA46</f>
        <v>-1</v>
      </c>
      <c r="AI46" s="3"/>
      <c r="AJ46" s="18">
        <f>E46</f>
        <v>31.87</v>
      </c>
      <c r="AK46" s="18">
        <f>(AG46+AI46)*AJ46</f>
        <v>0</v>
      </c>
      <c r="AL46" s="69">
        <f>AK46-H46</f>
        <v>-66.927</v>
      </c>
    </row>
    <row r="47" spans="1:38" ht="12.75">
      <c r="A47" s="5" t="s">
        <v>70</v>
      </c>
      <c r="B47" s="4"/>
      <c r="C47" s="55"/>
      <c r="E47" s="13"/>
      <c r="F47" s="13"/>
      <c r="G47" s="13"/>
      <c r="I47" s="8"/>
      <c r="Y47" s="53"/>
      <c r="Z47" s="53"/>
      <c r="AC47" s="59"/>
      <c r="AE47" s="55"/>
      <c r="AF47" s="57"/>
      <c r="AG47" s="4"/>
      <c r="AH47" s="55"/>
      <c r="AI47" s="55"/>
      <c r="AJ47" s="13"/>
      <c r="AK47" s="70"/>
      <c r="AL47" s="49"/>
    </row>
    <row r="48" spans="1:38" ht="12.75">
      <c r="A48" s="2" t="s">
        <v>30</v>
      </c>
      <c r="B48" s="56"/>
      <c r="C48" s="56"/>
      <c r="D48" s="2"/>
      <c r="E48" s="2"/>
      <c r="F48" s="2"/>
      <c r="G48" s="2"/>
      <c r="H48" s="2"/>
      <c r="I48" s="15"/>
      <c r="J48" s="26"/>
      <c r="K48" s="26"/>
      <c r="L48" s="26"/>
      <c r="M48" s="26"/>
      <c r="N48" s="26"/>
      <c r="Y48" s="54"/>
      <c r="Z48" s="54"/>
      <c r="AC48" s="59"/>
      <c r="AD48" s="2"/>
      <c r="AE48" s="56"/>
      <c r="AF48" s="57"/>
      <c r="AG48" s="56"/>
      <c r="AH48" s="56"/>
      <c r="AI48" s="56"/>
      <c r="AJ48" s="2"/>
      <c r="AK48" s="71"/>
      <c r="AL48" s="49"/>
    </row>
    <row r="49" spans="1:38" ht="12.75">
      <c r="A49" s="41" t="s">
        <v>31</v>
      </c>
      <c r="B49" s="44">
        <v>4.9</v>
      </c>
      <c r="C49" s="3">
        <v>0.5</v>
      </c>
      <c r="D49" s="3">
        <f>B49+C49</f>
        <v>5.4</v>
      </c>
      <c r="E49" s="18">
        <v>14.5</v>
      </c>
      <c r="F49" s="18">
        <f>B49*E49</f>
        <v>71.05000000000001</v>
      </c>
      <c r="G49" s="18">
        <f>C49*E49</f>
        <v>7.25</v>
      </c>
      <c r="H49" s="7">
        <f>D49*E49</f>
        <v>78.30000000000001</v>
      </c>
      <c r="I49" s="16"/>
      <c r="J49" s="24"/>
      <c r="K49" s="24">
        <v>1</v>
      </c>
      <c r="L49" s="24">
        <v>2</v>
      </c>
      <c r="M49" s="24">
        <v>3</v>
      </c>
      <c r="N49" s="24"/>
      <c r="O49" s="25">
        <f>SUM(J49:N49)*E49</f>
        <v>87</v>
      </c>
      <c r="Q49" s="27">
        <v>1</v>
      </c>
      <c r="R49" s="27"/>
      <c r="S49" s="27">
        <v>2</v>
      </c>
      <c r="T49" s="27"/>
      <c r="U49" s="27">
        <v>2</v>
      </c>
      <c r="V49" s="27"/>
      <c r="W49" s="27">
        <v>1</v>
      </c>
      <c r="X49" s="27">
        <v>0.3</v>
      </c>
      <c r="Y49" s="7">
        <f t="shared" si="6"/>
        <v>87</v>
      </c>
      <c r="Z49" s="7">
        <f t="shared" si="7"/>
        <v>4.35</v>
      </c>
      <c r="AA49" s="3">
        <f>B49+SUM(J49:N49)-SUM(Q49:X49)</f>
        <v>4.6000000000000005</v>
      </c>
      <c r="AB49" s="25">
        <f>AA49*E49</f>
        <v>66.7</v>
      </c>
      <c r="AC49" s="58">
        <v>1</v>
      </c>
      <c r="AD49" s="3">
        <v>4</v>
      </c>
      <c r="AE49" s="3">
        <f t="shared" si="9"/>
        <v>0</v>
      </c>
      <c r="AF49" s="63"/>
      <c r="AG49" s="44"/>
      <c r="AH49" s="3">
        <f>AG49-AA49</f>
        <v>-4.6000000000000005</v>
      </c>
      <c r="AI49" s="3"/>
      <c r="AJ49" s="18">
        <f>E49</f>
        <v>14.5</v>
      </c>
      <c r="AK49" s="18">
        <f aca="true" t="shared" si="28" ref="AK49:AK110">(AG49+AI49)*AJ49</f>
        <v>0</v>
      </c>
      <c r="AL49" s="69">
        <f>AK49-H49</f>
        <v>-78.30000000000001</v>
      </c>
    </row>
    <row r="50" spans="1:38" ht="12.75">
      <c r="A50" s="41" t="s">
        <v>61</v>
      </c>
      <c r="B50" s="44">
        <v>2.8</v>
      </c>
      <c r="C50" s="3">
        <v>1.1</v>
      </c>
      <c r="D50" s="3">
        <f>B50+C50</f>
        <v>3.9</v>
      </c>
      <c r="E50" s="18">
        <v>17.37</v>
      </c>
      <c r="F50" s="18">
        <f>B50*E50</f>
        <v>48.636</v>
      </c>
      <c r="G50" s="18">
        <f>C50*E50</f>
        <v>19.107000000000003</v>
      </c>
      <c r="H50" s="7">
        <f>D50*E50</f>
        <v>67.74300000000001</v>
      </c>
      <c r="I50" s="16"/>
      <c r="J50" s="24"/>
      <c r="K50" s="24">
        <v>1</v>
      </c>
      <c r="L50" s="24">
        <v>1</v>
      </c>
      <c r="M50" s="24"/>
      <c r="N50" s="24"/>
      <c r="O50" s="25">
        <f>SUM(J50:N50)*E50</f>
        <v>34.74</v>
      </c>
      <c r="Q50" s="27">
        <v>1</v>
      </c>
      <c r="R50" s="27"/>
      <c r="S50" s="27"/>
      <c r="T50" s="27"/>
      <c r="U50" s="27"/>
      <c r="V50" s="27"/>
      <c r="W50" s="27"/>
      <c r="X50" s="27"/>
      <c r="Y50" s="7">
        <f t="shared" si="6"/>
        <v>17.37</v>
      </c>
      <c r="Z50" s="7">
        <f t="shared" si="7"/>
        <v>0</v>
      </c>
      <c r="AA50" s="3">
        <f>B50+SUM(J50:N50)-SUM(Q50:X50)</f>
        <v>3.8</v>
      </c>
      <c r="AB50" s="25">
        <f>AA50*E50</f>
        <v>66.006</v>
      </c>
      <c r="AC50" s="58">
        <v>1</v>
      </c>
      <c r="AD50" s="3">
        <v>2</v>
      </c>
      <c r="AE50" s="3">
        <f t="shared" si="9"/>
        <v>0</v>
      </c>
      <c r="AF50" s="63"/>
      <c r="AG50" s="44"/>
      <c r="AH50" s="3">
        <f>AG50-AA50</f>
        <v>-3.8</v>
      </c>
      <c r="AI50" s="3"/>
      <c r="AJ50" s="18">
        <f>E50</f>
        <v>17.37</v>
      </c>
      <c r="AK50" s="18">
        <f t="shared" si="28"/>
        <v>0</v>
      </c>
      <c r="AL50" s="69">
        <f>AK50-H50</f>
        <v>-67.74300000000001</v>
      </c>
    </row>
    <row r="51" spans="1:38" ht="12.75">
      <c r="A51" s="41" t="s">
        <v>60</v>
      </c>
      <c r="B51" s="44"/>
      <c r="C51" s="3"/>
      <c r="D51" s="3">
        <f>B51+C51</f>
        <v>0</v>
      </c>
      <c r="E51" s="47"/>
      <c r="F51" s="18">
        <f>B51*E51</f>
        <v>0</v>
      </c>
      <c r="G51" s="18">
        <f>C51*E51</f>
        <v>0</v>
      </c>
      <c r="H51" s="7">
        <f>D51*E51</f>
        <v>0</v>
      </c>
      <c r="I51" s="16"/>
      <c r="J51" s="24"/>
      <c r="K51" s="24"/>
      <c r="L51" s="24"/>
      <c r="M51" s="24"/>
      <c r="N51" s="24"/>
      <c r="O51" s="25">
        <f>SUM(J51:N51)*E51</f>
        <v>0</v>
      </c>
      <c r="Q51" s="27"/>
      <c r="R51" s="27"/>
      <c r="S51" s="27"/>
      <c r="T51" s="27"/>
      <c r="U51" s="27"/>
      <c r="V51" s="27"/>
      <c r="W51" s="27"/>
      <c r="X51" s="27"/>
      <c r="Y51" s="7">
        <f t="shared" si="6"/>
        <v>0</v>
      </c>
      <c r="Z51" s="7">
        <f t="shared" si="7"/>
        <v>0</v>
      </c>
      <c r="AA51" s="3">
        <f>B51+SUM(J51:N51)-SUM(Q51:X51)</f>
        <v>0</v>
      </c>
      <c r="AB51" s="25">
        <f>AA51*E51</f>
        <v>0</v>
      </c>
      <c r="AC51" s="58">
        <v>1</v>
      </c>
      <c r="AD51" s="3">
        <v>0</v>
      </c>
      <c r="AE51" s="3">
        <f t="shared" si="9"/>
        <v>0</v>
      </c>
      <c r="AF51" s="63"/>
      <c r="AG51" s="44"/>
      <c r="AH51" s="3">
        <f>AG51-AA51</f>
        <v>0</v>
      </c>
      <c r="AI51" s="3"/>
      <c r="AJ51" s="18">
        <f>E51</f>
        <v>0</v>
      </c>
      <c r="AK51" s="18">
        <f t="shared" si="28"/>
        <v>0</v>
      </c>
      <c r="AL51" s="69">
        <f>AK51-H51</f>
        <v>0</v>
      </c>
    </row>
    <row r="52" spans="1:38" ht="12.75">
      <c r="A52" s="41" t="s">
        <v>68</v>
      </c>
      <c r="B52" s="44">
        <v>2.5</v>
      </c>
      <c r="C52" s="3">
        <v>0.6</v>
      </c>
      <c r="D52" s="3">
        <f>B52+C52</f>
        <v>3.1</v>
      </c>
      <c r="E52" s="47">
        <v>16.2</v>
      </c>
      <c r="F52" s="18">
        <f>B52*E52</f>
        <v>40.5</v>
      </c>
      <c r="G52" s="18">
        <f>C52*E52</f>
        <v>9.719999999999999</v>
      </c>
      <c r="H52" s="7">
        <f>D52*E52</f>
        <v>50.22</v>
      </c>
      <c r="I52" s="16"/>
      <c r="J52" s="24"/>
      <c r="K52" s="24"/>
      <c r="L52" s="24"/>
      <c r="M52" s="24"/>
      <c r="N52" s="24"/>
      <c r="O52" s="25">
        <f>SUM(J52:N52)*E52</f>
        <v>0</v>
      </c>
      <c r="Q52" s="27"/>
      <c r="R52" s="27"/>
      <c r="S52" s="27"/>
      <c r="T52" s="27"/>
      <c r="U52" s="27"/>
      <c r="V52" s="27"/>
      <c r="W52" s="27"/>
      <c r="X52" s="27">
        <v>0.2</v>
      </c>
      <c r="Y52" s="7">
        <f t="shared" si="6"/>
        <v>0</v>
      </c>
      <c r="Z52" s="7">
        <f t="shared" si="7"/>
        <v>3.24</v>
      </c>
      <c r="AA52" s="3">
        <f>B52+SUM(J52:N52)-SUM(Q52:X52)</f>
        <v>2.3</v>
      </c>
      <c r="AB52" s="25">
        <f>AA52*E52</f>
        <v>37.26</v>
      </c>
      <c r="AC52" s="58">
        <v>1</v>
      </c>
      <c r="AD52" s="3">
        <v>2</v>
      </c>
      <c r="AE52" s="3">
        <f t="shared" si="9"/>
        <v>0</v>
      </c>
      <c r="AF52" s="63"/>
      <c r="AG52" s="44"/>
      <c r="AH52" s="3">
        <f>AG52-AA52</f>
        <v>-2.3</v>
      </c>
      <c r="AI52" s="3"/>
      <c r="AJ52" s="18">
        <f>E52</f>
        <v>16.2</v>
      </c>
      <c r="AK52" s="18">
        <f t="shared" si="28"/>
        <v>0</v>
      </c>
      <c r="AL52" s="69">
        <f>AK52-H52</f>
        <v>-50.22</v>
      </c>
    </row>
    <row r="53" spans="1:38" ht="12.75">
      <c r="A53" s="41" t="s">
        <v>32</v>
      </c>
      <c r="B53" s="44">
        <v>1.9</v>
      </c>
      <c r="C53" s="3">
        <v>1.6</v>
      </c>
      <c r="D53" s="3">
        <f>B53+C53</f>
        <v>3.5</v>
      </c>
      <c r="E53" s="18">
        <v>19.45</v>
      </c>
      <c r="F53" s="18">
        <f>B53*E53</f>
        <v>36.955</v>
      </c>
      <c r="G53" s="18">
        <f>C53*E53</f>
        <v>31.12</v>
      </c>
      <c r="H53" s="7">
        <f>D53*E53</f>
        <v>68.075</v>
      </c>
      <c r="I53" s="16"/>
      <c r="J53" s="24"/>
      <c r="K53" s="24"/>
      <c r="L53" s="24"/>
      <c r="M53" s="24"/>
      <c r="N53" s="24"/>
      <c r="O53" s="25">
        <f>SUM(J53:N53)*E53</f>
        <v>0</v>
      </c>
      <c r="Q53" s="27"/>
      <c r="R53" s="27"/>
      <c r="S53" s="27"/>
      <c r="T53" s="27"/>
      <c r="U53" s="27"/>
      <c r="V53" s="27"/>
      <c r="W53" s="27"/>
      <c r="X53" s="27"/>
      <c r="Y53" s="7">
        <f t="shared" si="6"/>
        <v>0</v>
      </c>
      <c r="Z53" s="7">
        <f t="shared" si="7"/>
        <v>0</v>
      </c>
      <c r="AA53" s="3">
        <f>B53+SUM(J53:N53)-SUM(Q53:X53)</f>
        <v>1.9</v>
      </c>
      <c r="AB53" s="25">
        <f>AA53*E53</f>
        <v>36.955</v>
      </c>
      <c r="AC53" s="58">
        <v>1</v>
      </c>
      <c r="AD53" s="3">
        <v>2</v>
      </c>
      <c r="AE53" s="3">
        <f t="shared" si="9"/>
        <v>0.10000000000000009</v>
      </c>
      <c r="AF53" s="63"/>
      <c r="AG53" s="44"/>
      <c r="AH53" s="3">
        <f>AG53-AA53</f>
        <v>-1.9</v>
      </c>
      <c r="AI53" s="3"/>
      <c r="AJ53" s="18">
        <f>E53</f>
        <v>19.45</v>
      </c>
      <c r="AK53" s="18">
        <f t="shared" si="28"/>
        <v>0</v>
      </c>
      <c r="AL53" s="69">
        <f>AK53-H53</f>
        <v>-68.075</v>
      </c>
    </row>
    <row r="54" spans="1:38" ht="12.75">
      <c r="A54" s="5" t="s">
        <v>70</v>
      </c>
      <c r="B54" s="4"/>
      <c r="C54" s="55"/>
      <c r="I54" s="8"/>
      <c r="Y54" s="53"/>
      <c r="Z54" s="53"/>
      <c r="AC54" s="59"/>
      <c r="AE54" s="55"/>
      <c r="AF54" s="57"/>
      <c r="AG54" s="4"/>
      <c r="AH54" s="55"/>
      <c r="AI54" s="55"/>
      <c r="AJ54" s="12"/>
      <c r="AK54" s="70"/>
      <c r="AL54" s="49"/>
    </row>
    <row r="55" spans="1:38" ht="12.75">
      <c r="A55" s="2" t="s">
        <v>33</v>
      </c>
      <c r="B55" s="56"/>
      <c r="C55" s="56"/>
      <c r="D55" s="2"/>
      <c r="E55" s="2"/>
      <c r="F55" s="2"/>
      <c r="G55" s="2"/>
      <c r="H55" s="2"/>
      <c r="I55" s="15"/>
      <c r="J55" s="26"/>
      <c r="K55" s="26"/>
      <c r="L55" s="26"/>
      <c r="M55" s="26"/>
      <c r="N55" s="26"/>
      <c r="Y55" s="54"/>
      <c r="Z55" s="54"/>
      <c r="AC55" s="59"/>
      <c r="AD55" s="2"/>
      <c r="AE55" s="56"/>
      <c r="AF55" s="57"/>
      <c r="AG55" s="56"/>
      <c r="AH55" s="56"/>
      <c r="AI55" s="56"/>
      <c r="AJ55" s="2"/>
      <c r="AK55" s="71"/>
      <c r="AL55" s="49"/>
    </row>
    <row r="56" spans="1:38" ht="12.75">
      <c r="A56" s="41" t="s">
        <v>35</v>
      </c>
      <c r="B56" s="44">
        <v>4.2</v>
      </c>
      <c r="C56" s="3">
        <v>0.7</v>
      </c>
      <c r="D56" s="3">
        <f>B56+C56</f>
        <v>4.9</v>
      </c>
      <c r="E56" s="18">
        <v>26.7</v>
      </c>
      <c r="F56" s="18">
        <f>B56*E56</f>
        <v>112.14</v>
      </c>
      <c r="G56" s="18">
        <f>C56*E56</f>
        <v>18.689999999999998</v>
      </c>
      <c r="H56" s="7">
        <f>D56*E56</f>
        <v>130.83</v>
      </c>
      <c r="I56" s="16"/>
      <c r="J56" s="24"/>
      <c r="K56" s="24">
        <v>1</v>
      </c>
      <c r="L56" s="24"/>
      <c r="M56" s="24"/>
      <c r="N56" s="24"/>
      <c r="O56" s="25">
        <f>SUM(J56:N56)*E56</f>
        <v>26.7</v>
      </c>
      <c r="Q56" s="27">
        <v>1</v>
      </c>
      <c r="R56" s="27"/>
      <c r="S56" s="27"/>
      <c r="T56" s="27"/>
      <c r="U56" s="27"/>
      <c r="V56" s="27"/>
      <c r="W56" s="27">
        <v>1</v>
      </c>
      <c r="X56" s="27"/>
      <c r="Y56" s="7">
        <f t="shared" si="6"/>
        <v>53.4</v>
      </c>
      <c r="Z56" s="7">
        <f t="shared" si="7"/>
        <v>0</v>
      </c>
      <c r="AA56" s="3">
        <f>B56+SUM(J56:N56)-SUM(Q56:X56)</f>
        <v>3.2</v>
      </c>
      <c r="AB56" s="25">
        <f>AA56*E56</f>
        <v>85.44</v>
      </c>
      <c r="AC56" s="58">
        <v>1</v>
      </c>
      <c r="AD56" s="3">
        <v>4</v>
      </c>
      <c r="AE56" s="3">
        <f t="shared" si="9"/>
        <v>0.7999999999999998</v>
      </c>
      <c r="AF56" s="63"/>
      <c r="AG56" s="44"/>
      <c r="AH56" s="3">
        <f>AG56-AA56</f>
        <v>-3.2</v>
      </c>
      <c r="AI56" s="3"/>
      <c r="AJ56" s="18">
        <f>E56</f>
        <v>26.7</v>
      </c>
      <c r="AK56" s="18">
        <f t="shared" si="28"/>
        <v>0</v>
      </c>
      <c r="AL56" s="69">
        <f>AK56-H56</f>
        <v>-130.83</v>
      </c>
    </row>
    <row r="57" spans="1:38" ht="12.75">
      <c r="A57" s="41" t="s">
        <v>34</v>
      </c>
      <c r="B57" s="44">
        <v>3.6</v>
      </c>
      <c r="C57" s="3">
        <v>0.7</v>
      </c>
      <c r="D57" s="3">
        <f>B57+C57</f>
        <v>4.3</v>
      </c>
      <c r="E57" s="18">
        <v>22.95</v>
      </c>
      <c r="F57" s="18">
        <f>B57*E57</f>
        <v>82.62</v>
      </c>
      <c r="G57" s="18">
        <f>C57*E57</f>
        <v>16.064999999999998</v>
      </c>
      <c r="H57" s="7">
        <f>D57*E57</f>
        <v>98.68499999999999</v>
      </c>
      <c r="I57" s="16"/>
      <c r="J57" s="24">
        <v>2</v>
      </c>
      <c r="K57" s="24"/>
      <c r="L57" s="24"/>
      <c r="M57" s="24"/>
      <c r="N57" s="24"/>
      <c r="O57" s="25">
        <f>SUM(J57:N57)*E57</f>
        <v>45.9</v>
      </c>
      <c r="Q57" s="27">
        <v>1</v>
      </c>
      <c r="R57" s="27"/>
      <c r="S57" s="27"/>
      <c r="T57" s="27"/>
      <c r="U57" s="27">
        <v>2</v>
      </c>
      <c r="V57" s="27"/>
      <c r="W57" s="27"/>
      <c r="X57" s="27">
        <v>0.2</v>
      </c>
      <c r="Y57" s="7">
        <f aca="true" t="shared" si="29" ref="Y57:Y118">(Q57+S57+U57+W57)*E57</f>
        <v>68.85</v>
      </c>
      <c r="Z57" s="7">
        <f t="shared" si="7"/>
        <v>4.59</v>
      </c>
      <c r="AA57" s="3">
        <f>B57+SUM(J57:N57)-SUM(Q57:X57)</f>
        <v>2.3999999999999995</v>
      </c>
      <c r="AB57" s="25">
        <f>AA57*E57</f>
        <v>55.079999999999984</v>
      </c>
      <c r="AC57" s="58">
        <v>1</v>
      </c>
      <c r="AD57" s="3">
        <v>4</v>
      </c>
      <c r="AE57" s="3">
        <f>IF(AD57-AA57&lt;0,0,AD57-AA57)</f>
        <v>1.6000000000000005</v>
      </c>
      <c r="AF57" s="63"/>
      <c r="AG57" s="44"/>
      <c r="AH57" s="3">
        <f>AG57-AA57</f>
        <v>-2.3999999999999995</v>
      </c>
      <c r="AI57" s="3"/>
      <c r="AJ57" s="18">
        <f>E57</f>
        <v>22.95</v>
      </c>
      <c r="AK57" s="18">
        <f t="shared" si="28"/>
        <v>0</v>
      </c>
      <c r="AL57" s="69">
        <f>AK57-H57</f>
        <v>-98.68499999999999</v>
      </c>
    </row>
    <row r="58" spans="1:38" ht="12.75">
      <c r="A58" s="41" t="s">
        <v>77</v>
      </c>
      <c r="B58" s="44">
        <v>1</v>
      </c>
      <c r="C58" s="3">
        <v>0.9</v>
      </c>
      <c r="D58" s="3">
        <f>B58+C58</f>
        <v>1.9</v>
      </c>
      <c r="E58" s="47">
        <v>30.2</v>
      </c>
      <c r="F58" s="18">
        <f>B58*E58</f>
        <v>30.2</v>
      </c>
      <c r="G58" s="18">
        <f>C58*E58</f>
        <v>27.18</v>
      </c>
      <c r="H58" s="7">
        <f>D58*E58</f>
        <v>57.379999999999995</v>
      </c>
      <c r="I58" s="16"/>
      <c r="J58" s="24">
        <v>1</v>
      </c>
      <c r="K58" s="24"/>
      <c r="L58" s="24"/>
      <c r="M58" s="24"/>
      <c r="N58" s="24"/>
      <c r="O58" s="25">
        <f>SUM(J58:N58)*E58</f>
        <v>30.2</v>
      </c>
      <c r="Q58" s="27"/>
      <c r="R58" s="27"/>
      <c r="S58" s="27">
        <v>1</v>
      </c>
      <c r="T58" s="27"/>
      <c r="U58" s="27"/>
      <c r="V58" s="27"/>
      <c r="W58" s="27"/>
      <c r="X58" s="27"/>
      <c r="Y58" s="7">
        <f t="shared" si="29"/>
        <v>30.2</v>
      </c>
      <c r="Z58" s="7">
        <f t="shared" si="7"/>
        <v>0</v>
      </c>
      <c r="AA58" s="3">
        <f>B58+SUM(J58:N58)-SUM(Q58:X58)</f>
        <v>1</v>
      </c>
      <c r="AB58" s="25">
        <f>AA58*E58</f>
        <v>30.2</v>
      </c>
      <c r="AC58" s="58">
        <v>1</v>
      </c>
      <c r="AD58" s="3">
        <v>1</v>
      </c>
      <c r="AE58" s="3">
        <f>IF(AD58-AA58&lt;0,0,AD58-AA58)</f>
        <v>0</v>
      </c>
      <c r="AF58" s="63"/>
      <c r="AG58" s="44"/>
      <c r="AH58" s="3">
        <f>AG58-AA58</f>
        <v>-1</v>
      </c>
      <c r="AI58" s="3"/>
      <c r="AJ58" s="18">
        <f>E58</f>
        <v>30.2</v>
      </c>
      <c r="AK58" s="18">
        <f t="shared" si="28"/>
        <v>0</v>
      </c>
      <c r="AL58" s="69">
        <f>AK58-H58</f>
        <v>-57.379999999999995</v>
      </c>
    </row>
    <row r="59" spans="1:38" ht="12.75">
      <c r="A59" s="5" t="s">
        <v>70</v>
      </c>
      <c r="B59" s="4"/>
      <c r="C59" s="55"/>
      <c r="I59" s="8"/>
      <c r="Y59" s="53"/>
      <c r="Z59" s="53"/>
      <c r="AC59" s="59"/>
      <c r="AE59" s="55"/>
      <c r="AF59" s="57"/>
      <c r="AG59" s="4"/>
      <c r="AH59" s="55"/>
      <c r="AI59" s="55"/>
      <c r="AJ59" s="12"/>
      <c r="AK59" s="70"/>
      <c r="AL59" s="49"/>
    </row>
    <row r="60" spans="1:38" ht="12.75">
      <c r="A60" s="2" t="s">
        <v>139</v>
      </c>
      <c r="B60" s="56"/>
      <c r="C60" s="56"/>
      <c r="D60" s="2"/>
      <c r="E60" s="2"/>
      <c r="F60" s="2"/>
      <c r="G60" s="2"/>
      <c r="H60" s="2"/>
      <c r="I60" s="15"/>
      <c r="J60" s="26"/>
      <c r="K60" s="26"/>
      <c r="L60" s="26"/>
      <c r="M60" s="26"/>
      <c r="N60" s="26"/>
      <c r="Y60" s="54"/>
      <c r="Z60" s="54"/>
      <c r="AC60" s="59"/>
      <c r="AD60" s="2"/>
      <c r="AE60" s="56"/>
      <c r="AF60" s="57"/>
      <c r="AG60" s="56"/>
      <c r="AH60" s="56"/>
      <c r="AI60" s="56"/>
      <c r="AJ60" s="2"/>
      <c r="AK60" s="71"/>
      <c r="AL60" s="49"/>
    </row>
    <row r="61" spans="1:38" ht="12.75">
      <c r="A61" s="41" t="s">
        <v>130</v>
      </c>
      <c r="B61" s="44">
        <v>0.8</v>
      </c>
      <c r="C61" s="3">
        <v>1.4</v>
      </c>
      <c r="D61" s="3">
        <f>B61+C61</f>
        <v>2.2</v>
      </c>
      <c r="E61" s="18">
        <v>33.53</v>
      </c>
      <c r="F61" s="18">
        <f>B61*E61</f>
        <v>26.824</v>
      </c>
      <c r="G61" s="18">
        <f>C61*E61</f>
        <v>46.942</v>
      </c>
      <c r="H61" s="7">
        <f>D61*E61</f>
        <v>73.766</v>
      </c>
      <c r="I61" s="16"/>
      <c r="J61" s="24"/>
      <c r="K61" s="24"/>
      <c r="L61" s="24">
        <v>1</v>
      </c>
      <c r="M61" s="24"/>
      <c r="N61" s="24"/>
      <c r="O61" s="25">
        <f>SUM(J61:N61)*E61</f>
        <v>33.53</v>
      </c>
      <c r="Q61" s="27"/>
      <c r="R61" s="27"/>
      <c r="S61" s="27"/>
      <c r="T61" s="27"/>
      <c r="U61" s="27"/>
      <c r="V61" s="27"/>
      <c r="W61" s="27"/>
      <c r="X61" s="27"/>
      <c r="Y61" s="7">
        <f t="shared" si="29"/>
        <v>0</v>
      </c>
      <c r="Z61" s="7">
        <f aca="true" t="shared" si="30" ref="Z61:Z123">(R61+T61+V61+X61)*E61</f>
        <v>0</v>
      </c>
      <c r="AA61" s="3">
        <f>B61+SUM(J61:N61)-SUM(Q61:X61)</f>
        <v>1.8</v>
      </c>
      <c r="AB61" s="25">
        <f>AA61*E61</f>
        <v>60.354000000000006</v>
      </c>
      <c r="AC61" s="58">
        <v>1</v>
      </c>
      <c r="AD61" s="3">
        <v>2</v>
      </c>
      <c r="AE61" s="3">
        <f>IF(AD61-AA61&lt;0,0,AD61-AA61)</f>
        <v>0.19999999999999996</v>
      </c>
      <c r="AF61" s="63"/>
      <c r="AG61" s="44"/>
      <c r="AH61" s="3">
        <f>AG61-AA61</f>
        <v>-1.8</v>
      </c>
      <c r="AI61" s="3"/>
      <c r="AJ61" s="18">
        <f>E61</f>
        <v>33.53</v>
      </c>
      <c r="AK61" s="18">
        <f t="shared" si="28"/>
        <v>0</v>
      </c>
      <c r="AL61" s="69">
        <f>AK61-H61</f>
        <v>-73.766</v>
      </c>
    </row>
    <row r="62" spans="1:38" ht="12.75">
      <c r="A62" s="41" t="s">
        <v>78</v>
      </c>
      <c r="B62" s="44">
        <v>2.7</v>
      </c>
      <c r="C62" s="3">
        <v>0.5</v>
      </c>
      <c r="D62" s="3">
        <f>B62+C62</f>
        <v>3.2</v>
      </c>
      <c r="E62" s="18">
        <v>35.28</v>
      </c>
      <c r="F62" s="18">
        <f>B62*E62</f>
        <v>95.25600000000001</v>
      </c>
      <c r="G62" s="18">
        <f>C62*E62</f>
        <v>17.64</v>
      </c>
      <c r="H62" s="7">
        <f>D62*E62</f>
        <v>112.89600000000002</v>
      </c>
      <c r="I62" s="16"/>
      <c r="J62" s="24"/>
      <c r="K62" s="24"/>
      <c r="L62" s="24">
        <v>1</v>
      </c>
      <c r="M62" s="24"/>
      <c r="N62" s="24"/>
      <c r="O62" s="25">
        <f>SUM(J62:N62)*E62</f>
        <v>35.28</v>
      </c>
      <c r="Q62" s="27">
        <v>1</v>
      </c>
      <c r="R62" s="27"/>
      <c r="S62" s="27"/>
      <c r="T62" s="27"/>
      <c r="U62" s="27"/>
      <c r="V62" s="27"/>
      <c r="W62" s="27"/>
      <c r="X62" s="27">
        <v>0.7</v>
      </c>
      <c r="Y62" s="7">
        <f t="shared" si="29"/>
        <v>35.28</v>
      </c>
      <c r="Z62" s="7">
        <f t="shared" si="30"/>
        <v>24.695999999999998</v>
      </c>
      <c r="AA62" s="3">
        <f>B62+SUM(J62:N62)-SUM(Q62:X62)</f>
        <v>2</v>
      </c>
      <c r="AB62" s="25">
        <f>AA62*E62</f>
        <v>70.56</v>
      </c>
      <c r="AC62" s="58">
        <v>1</v>
      </c>
      <c r="AD62" s="3">
        <v>2</v>
      </c>
      <c r="AE62" s="3">
        <f>IF(AD62-AA62&lt;0,0,AD62-AA62)</f>
        <v>0</v>
      </c>
      <c r="AF62" s="63"/>
      <c r="AG62" s="44"/>
      <c r="AH62" s="3">
        <f>AG62-AA62</f>
        <v>-2</v>
      </c>
      <c r="AI62" s="3"/>
      <c r="AJ62" s="18">
        <f>E62</f>
        <v>35.28</v>
      </c>
      <c r="AK62" s="18">
        <f t="shared" si="28"/>
        <v>0</v>
      </c>
      <c r="AL62" s="69">
        <f>AK62-H62</f>
        <v>-112.89600000000002</v>
      </c>
    </row>
    <row r="63" spans="1:38" ht="12.75">
      <c r="A63" s="41" t="s">
        <v>79</v>
      </c>
      <c r="B63" s="44"/>
      <c r="C63" s="3">
        <v>0.5</v>
      </c>
      <c r="D63" s="3">
        <f>B63+C63</f>
        <v>0.5</v>
      </c>
      <c r="E63" s="18">
        <v>33.53</v>
      </c>
      <c r="F63" s="18">
        <f>B63*E63</f>
        <v>0</v>
      </c>
      <c r="G63" s="18">
        <f>C63*E63</f>
        <v>16.765</v>
      </c>
      <c r="H63" s="7">
        <f>D63*E63</f>
        <v>16.765</v>
      </c>
      <c r="I63" s="16"/>
      <c r="J63" s="24"/>
      <c r="K63" s="24"/>
      <c r="L63" s="24"/>
      <c r="M63" s="24"/>
      <c r="N63" s="24"/>
      <c r="O63" s="25">
        <f>SUM(J63:N63)*E63</f>
        <v>0</v>
      </c>
      <c r="Q63" s="27"/>
      <c r="R63" s="27"/>
      <c r="S63" s="27"/>
      <c r="T63" s="27"/>
      <c r="U63" s="27"/>
      <c r="V63" s="27"/>
      <c r="W63" s="27"/>
      <c r="X63" s="27"/>
      <c r="Y63" s="7">
        <f t="shared" si="29"/>
        <v>0</v>
      </c>
      <c r="Z63" s="7">
        <f t="shared" si="30"/>
        <v>0</v>
      </c>
      <c r="AA63" s="3">
        <f>B63+SUM(J63:N63)-SUM(Q63:X63)</f>
        <v>0</v>
      </c>
      <c r="AB63" s="25">
        <f>AA63*E63</f>
        <v>0</v>
      </c>
      <c r="AC63" s="58">
        <v>1</v>
      </c>
      <c r="AD63" s="3">
        <v>0</v>
      </c>
      <c r="AE63" s="3">
        <f>IF(AD63-AA63&lt;0,0,AD63-AA63)</f>
        <v>0</v>
      </c>
      <c r="AF63" s="63"/>
      <c r="AG63" s="44"/>
      <c r="AH63" s="3">
        <f>AG63-AA63</f>
        <v>0</v>
      </c>
      <c r="AI63" s="3"/>
      <c r="AJ63" s="18">
        <f>E63</f>
        <v>33.53</v>
      </c>
      <c r="AK63" s="18">
        <f t="shared" si="28"/>
        <v>0</v>
      </c>
      <c r="AL63" s="69">
        <f>AK63-H63</f>
        <v>-16.765</v>
      </c>
    </row>
    <row r="64" spans="1:38" ht="12.75">
      <c r="A64" s="41" t="s">
        <v>80</v>
      </c>
      <c r="B64" s="44">
        <v>3</v>
      </c>
      <c r="C64" s="3">
        <v>1.2</v>
      </c>
      <c r="D64" s="3">
        <f>B64+C64</f>
        <v>4.2</v>
      </c>
      <c r="E64" s="18">
        <v>48.7</v>
      </c>
      <c r="F64" s="18">
        <f>B64*E64</f>
        <v>146.10000000000002</v>
      </c>
      <c r="G64" s="18">
        <f>C64*E64</f>
        <v>58.44</v>
      </c>
      <c r="H64" s="7">
        <f>D64*E64</f>
        <v>204.54000000000002</v>
      </c>
      <c r="I64" s="16"/>
      <c r="J64" s="24"/>
      <c r="K64" s="24"/>
      <c r="L64" s="24"/>
      <c r="M64" s="24"/>
      <c r="N64" s="24"/>
      <c r="O64" s="25">
        <f>SUM(J64:N64)*E64</f>
        <v>0</v>
      </c>
      <c r="Q64" s="27"/>
      <c r="R64" s="27"/>
      <c r="S64" s="27"/>
      <c r="T64" s="27"/>
      <c r="U64" s="27"/>
      <c r="V64" s="27"/>
      <c r="W64" s="27"/>
      <c r="X64" s="27"/>
      <c r="Y64" s="7">
        <f t="shared" si="29"/>
        <v>0</v>
      </c>
      <c r="Z64" s="7">
        <f t="shared" si="30"/>
        <v>0</v>
      </c>
      <c r="AA64" s="3">
        <f>B64+SUM(J64:N64)-SUM(Q64:X64)</f>
        <v>3</v>
      </c>
      <c r="AB64" s="25">
        <f>AA64*E64</f>
        <v>146.10000000000002</v>
      </c>
      <c r="AC64" s="58">
        <v>1</v>
      </c>
      <c r="AD64" s="3">
        <v>2</v>
      </c>
      <c r="AE64" s="3">
        <f>IF(AD64-AA64&lt;0,0,AD64-AA64)</f>
        <v>0</v>
      </c>
      <c r="AF64" s="63"/>
      <c r="AG64" s="44"/>
      <c r="AH64" s="3">
        <f>AG64-AA64</f>
        <v>-3</v>
      </c>
      <c r="AI64" s="3"/>
      <c r="AJ64" s="18">
        <f>E64</f>
        <v>48.7</v>
      </c>
      <c r="AK64" s="18">
        <f t="shared" si="28"/>
        <v>0</v>
      </c>
      <c r="AL64" s="69">
        <f>AK64-H64</f>
        <v>-204.54000000000002</v>
      </c>
    </row>
    <row r="65" spans="1:38" ht="12.75">
      <c r="A65" s="5" t="s">
        <v>70</v>
      </c>
      <c r="B65" s="4"/>
      <c r="C65" s="55"/>
      <c r="E65" s="13"/>
      <c r="F65" s="13"/>
      <c r="G65" s="13"/>
      <c r="I65" s="8"/>
      <c r="Y65" s="53"/>
      <c r="Z65" s="53"/>
      <c r="AC65" s="59"/>
      <c r="AE65" s="55"/>
      <c r="AF65" s="57"/>
      <c r="AG65" s="4"/>
      <c r="AH65" s="55"/>
      <c r="AI65" s="55"/>
      <c r="AJ65" s="13"/>
      <c r="AK65" s="70"/>
      <c r="AL65" s="49"/>
    </row>
    <row r="66" spans="1:38" ht="12.75">
      <c r="A66" s="2" t="s">
        <v>36</v>
      </c>
      <c r="B66" s="56"/>
      <c r="C66" s="56"/>
      <c r="D66" s="2"/>
      <c r="E66" s="2"/>
      <c r="F66" s="2"/>
      <c r="G66" s="2"/>
      <c r="H66" s="2"/>
      <c r="I66" s="15"/>
      <c r="J66" s="26"/>
      <c r="K66" s="26"/>
      <c r="L66" s="26"/>
      <c r="M66" s="26"/>
      <c r="N66" s="26"/>
      <c r="Y66" s="54"/>
      <c r="Z66" s="54"/>
      <c r="AC66" s="59"/>
      <c r="AD66" s="2"/>
      <c r="AE66" s="56"/>
      <c r="AF66" s="57"/>
      <c r="AG66" s="56"/>
      <c r="AH66" s="56"/>
      <c r="AI66" s="56"/>
      <c r="AJ66" s="2"/>
      <c r="AK66" s="71"/>
      <c r="AL66" s="49"/>
    </row>
    <row r="67" spans="1:38" ht="12.75">
      <c r="A67" s="41" t="s">
        <v>38</v>
      </c>
      <c r="B67" s="44">
        <v>2.8</v>
      </c>
      <c r="C67" s="3">
        <v>1.4</v>
      </c>
      <c r="D67" s="3">
        <f aca="true" t="shared" si="31" ref="D67:D89">B67+C67</f>
        <v>4.199999999999999</v>
      </c>
      <c r="E67" s="18">
        <v>22.87</v>
      </c>
      <c r="F67" s="18">
        <f aca="true" t="shared" si="32" ref="F67:F89">B67*E67</f>
        <v>64.036</v>
      </c>
      <c r="G67" s="18">
        <f aca="true" t="shared" si="33" ref="G67:G89">C67*E67</f>
        <v>32.018</v>
      </c>
      <c r="H67" s="7">
        <f aca="true" t="shared" si="34" ref="H67:H89">D67*E67</f>
        <v>96.05399999999999</v>
      </c>
      <c r="I67" s="16"/>
      <c r="J67" s="24"/>
      <c r="K67" s="24"/>
      <c r="L67" s="24"/>
      <c r="M67" s="24"/>
      <c r="N67" s="24"/>
      <c r="O67" s="25">
        <f aca="true" t="shared" si="35" ref="O67:O89">SUM(J67:N67)*E67</f>
        <v>0</v>
      </c>
      <c r="Q67" s="27"/>
      <c r="R67" s="27"/>
      <c r="S67" s="27"/>
      <c r="T67" s="27"/>
      <c r="U67" s="27"/>
      <c r="V67" s="27"/>
      <c r="W67" s="27">
        <v>1</v>
      </c>
      <c r="X67" s="27">
        <v>0.9</v>
      </c>
      <c r="Y67" s="7">
        <f t="shared" si="29"/>
        <v>22.87</v>
      </c>
      <c r="Z67" s="7">
        <f t="shared" si="30"/>
        <v>20.583000000000002</v>
      </c>
      <c r="AA67" s="3">
        <f aca="true" t="shared" si="36" ref="AA67:AA89">B67+SUM(J67:N67)-SUM(Q67:X67)</f>
        <v>0.8999999999999999</v>
      </c>
      <c r="AB67" s="25">
        <f aca="true" t="shared" si="37" ref="AB67:AB89">AA67*E67</f>
        <v>20.583</v>
      </c>
      <c r="AC67" s="58">
        <v>1</v>
      </c>
      <c r="AD67" s="3">
        <v>2</v>
      </c>
      <c r="AE67" s="3">
        <f aca="true" t="shared" si="38" ref="AE67:AE89">IF(AD67-AA67&lt;0,0,AD67-AA67)</f>
        <v>1.1</v>
      </c>
      <c r="AF67" s="63"/>
      <c r="AG67" s="44"/>
      <c r="AH67" s="3">
        <f>AG67-AA67</f>
        <v>-0.8999999999999999</v>
      </c>
      <c r="AI67" s="3"/>
      <c r="AJ67" s="18">
        <f aca="true" t="shared" si="39" ref="AJ67:AJ89">E67</f>
        <v>22.87</v>
      </c>
      <c r="AK67" s="18">
        <f t="shared" si="28"/>
        <v>0</v>
      </c>
      <c r="AL67" s="69">
        <f>AK67-H67</f>
        <v>-96.05399999999999</v>
      </c>
    </row>
    <row r="68" spans="1:38" ht="12.75">
      <c r="A68" s="41" t="s">
        <v>88</v>
      </c>
      <c r="B68" s="44">
        <v>2</v>
      </c>
      <c r="C68" s="3"/>
      <c r="D68" s="3">
        <f t="shared" si="31"/>
        <v>2</v>
      </c>
      <c r="E68" s="18"/>
      <c r="F68" s="18">
        <f t="shared" si="32"/>
        <v>0</v>
      </c>
      <c r="G68" s="18">
        <f t="shared" si="33"/>
        <v>0</v>
      </c>
      <c r="H68" s="7">
        <f t="shared" si="34"/>
        <v>0</v>
      </c>
      <c r="I68" s="16"/>
      <c r="J68" s="24"/>
      <c r="K68" s="24"/>
      <c r="L68" s="24"/>
      <c r="M68" s="24"/>
      <c r="N68" s="24"/>
      <c r="O68" s="25">
        <f t="shared" si="35"/>
        <v>0</v>
      </c>
      <c r="Q68" s="27"/>
      <c r="R68" s="27"/>
      <c r="S68" s="27"/>
      <c r="T68" s="27"/>
      <c r="U68" s="27"/>
      <c r="V68" s="27"/>
      <c r="W68" s="27"/>
      <c r="X68" s="27"/>
      <c r="Y68" s="7">
        <f t="shared" si="29"/>
        <v>0</v>
      </c>
      <c r="Z68" s="7">
        <f t="shared" si="30"/>
        <v>0</v>
      </c>
      <c r="AA68" s="3">
        <f t="shared" si="36"/>
        <v>2</v>
      </c>
      <c r="AB68" s="25">
        <f t="shared" si="37"/>
        <v>0</v>
      </c>
      <c r="AC68" s="58">
        <v>1</v>
      </c>
      <c r="AD68" s="3">
        <v>0</v>
      </c>
      <c r="AE68" s="3">
        <f t="shared" si="38"/>
        <v>0</v>
      </c>
      <c r="AF68" s="63"/>
      <c r="AG68" s="44"/>
      <c r="AH68" s="3">
        <f aca="true" t="shared" si="40" ref="AH68:AH89">AG68-AA68</f>
        <v>-2</v>
      </c>
      <c r="AI68" s="3"/>
      <c r="AJ68" s="18">
        <f t="shared" si="39"/>
        <v>0</v>
      </c>
      <c r="AK68" s="18">
        <f t="shared" si="28"/>
        <v>0</v>
      </c>
      <c r="AL68" s="69">
        <f aca="true" t="shared" si="41" ref="AL68:AL89">AK68-H68</f>
        <v>0</v>
      </c>
    </row>
    <row r="69" spans="1:38" ht="12.75">
      <c r="A69" s="41" t="s">
        <v>81</v>
      </c>
      <c r="B69" s="44">
        <v>1</v>
      </c>
      <c r="C69" s="3">
        <v>1.5</v>
      </c>
      <c r="D69" s="3">
        <f t="shared" si="31"/>
        <v>2.5</v>
      </c>
      <c r="E69" s="47"/>
      <c r="F69" s="18">
        <f t="shared" si="32"/>
        <v>0</v>
      </c>
      <c r="G69" s="18">
        <f t="shared" si="33"/>
        <v>0</v>
      </c>
      <c r="H69" s="7">
        <f t="shared" si="34"/>
        <v>0</v>
      </c>
      <c r="I69" s="16"/>
      <c r="J69" s="24"/>
      <c r="K69" s="24"/>
      <c r="L69" s="24"/>
      <c r="M69" s="24"/>
      <c r="N69" s="24"/>
      <c r="O69" s="25">
        <f t="shared" si="35"/>
        <v>0</v>
      </c>
      <c r="Q69" s="27"/>
      <c r="R69" s="27"/>
      <c r="S69" s="27"/>
      <c r="T69" s="27"/>
      <c r="U69" s="27"/>
      <c r="V69" s="27"/>
      <c r="W69" s="27"/>
      <c r="X69" s="27"/>
      <c r="Y69" s="7">
        <f t="shared" si="29"/>
        <v>0</v>
      </c>
      <c r="Z69" s="7">
        <f t="shared" si="30"/>
        <v>0</v>
      </c>
      <c r="AA69" s="3">
        <f t="shared" si="36"/>
        <v>1</v>
      </c>
      <c r="AB69" s="25">
        <f t="shared" si="37"/>
        <v>0</v>
      </c>
      <c r="AC69" s="58">
        <v>1</v>
      </c>
      <c r="AD69" s="3">
        <v>1</v>
      </c>
      <c r="AE69" s="3">
        <f t="shared" si="38"/>
        <v>0</v>
      </c>
      <c r="AF69" s="63"/>
      <c r="AG69" s="44"/>
      <c r="AH69" s="3">
        <f t="shared" si="40"/>
        <v>-1</v>
      </c>
      <c r="AI69" s="3"/>
      <c r="AJ69" s="18">
        <f t="shared" si="39"/>
        <v>0</v>
      </c>
      <c r="AK69" s="18">
        <f t="shared" si="28"/>
        <v>0</v>
      </c>
      <c r="AL69" s="69">
        <f t="shared" si="41"/>
        <v>0</v>
      </c>
    </row>
    <row r="70" spans="1:38" ht="12.75">
      <c r="A70" s="41" t="s">
        <v>151</v>
      </c>
      <c r="B70" s="44">
        <v>0</v>
      </c>
      <c r="C70" s="3">
        <v>1.8</v>
      </c>
      <c r="D70" s="3">
        <f t="shared" si="31"/>
        <v>1.8</v>
      </c>
      <c r="E70" s="47">
        <v>26.7</v>
      </c>
      <c r="F70" s="18">
        <f t="shared" si="32"/>
        <v>0</v>
      </c>
      <c r="G70" s="18">
        <f t="shared" si="33"/>
        <v>48.06</v>
      </c>
      <c r="H70" s="7">
        <f t="shared" si="34"/>
        <v>48.06</v>
      </c>
      <c r="I70" s="16"/>
      <c r="J70" s="24"/>
      <c r="K70" s="24">
        <v>1</v>
      </c>
      <c r="L70" s="24"/>
      <c r="M70" s="24"/>
      <c r="N70" s="24"/>
      <c r="O70" s="25">
        <f t="shared" si="35"/>
        <v>26.7</v>
      </c>
      <c r="Q70" s="27"/>
      <c r="R70" s="27"/>
      <c r="S70" s="27"/>
      <c r="T70" s="27"/>
      <c r="U70" s="27"/>
      <c r="V70" s="27"/>
      <c r="W70" s="27"/>
      <c r="X70" s="27"/>
      <c r="Y70" s="7">
        <f t="shared" si="29"/>
        <v>0</v>
      </c>
      <c r="Z70" s="7">
        <f t="shared" si="30"/>
        <v>0</v>
      </c>
      <c r="AA70" s="3">
        <f t="shared" si="36"/>
        <v>1</v>
      </c>
      <c r="AB70" s="25">
        <f t="shared" si="37"/>
        <v>26.7</v>
      </c>
      <c r="AC70" s="58">
        <v>1</v>
      </c>
      <c r="AD70" s="3">
        <v>1</v>
      </c>
      <c r="AE70" s="3">
        <f t="shared" si="38"/>
        <v>0</v>
      </c>
      <c r="AF70" s="63"/>
      <c r="AG70" s="44"/>
      <c r="AH70" s="3">
        <f t="shared" si="40"/>
        <v>-1</v>
      </c>
      <c r="AI70" s="3"/>
      <c r="AJ70" s="18">
        <f t="shared" si="39"/>
        <v>26.7</v>
      </c>
      <c r="AK70" s="18">
        <f t="shared" si="28"/>
        <v>0</v>
      </c>
      <c r="AL70" s="69">
        <f t="shared" si="41"/>
        <v>-48.06</v>
      </c>
    </row>
    <row r="71" spans="1:38" ht="12.75">
      <c r="A71" s="41" t="s">
        <v>82</v>
      </c>
      <c r="B71" s="44">
        <v>1.4</v>
      </c>
      <c r="C71" s="3">
        <v>1.3</v>
      </c>
      <c r="D71" s="3">
        <f t="shared" si="31"/>
        <v>2.7</v>
      </c>
      <c r="E71" s="47">
        <v>7.03</v>
      </c>
      <c r="F71" s="18">
        <f t="shared" si="32"/>
        <v>9.842</v>
      </c>
      <c r="G71" s="18">
        <f t="shared" si="33"/>
        <v>9.139000000000001</v>
      </c>
      <c r="H71" s="7">
        <f t="shared" si="34"/>
        <v>18.981</v>
      </c>
      <c r="I71" s="16"/>
      <c r="J71" s="24"/>
      <c r="K71" s="24"/>
      <c r="L71" s="24">
        <v>1</v>
      </c>
      <c r="M71" s="24"/>
      <c r="N71" s="24"/>
      <c r="O71" s="25">
        <f t="shared" si="35"/>
        <v>7.03</v>
      </c>
      <c r="Q71" s="27"/>
      <c r="R71" s="27"/>
      <c r="S71" s="27">
        <v>1</v>
      </c>
      <c r="T71" s="27"/>
      <c r="U71" s="27"/>
      <c r="V71" s="27"/>
      <c r="W71" s="27"/>
      <c r="X71" s="27"/>
      <c r="Y71" s="7">
        <f t="shared" si="29"/>
        <v>7.03</v>
      </c>
      <c r="Z71" s="7">
        <f t="shared" si="30"/>
        <v>0</v>
      </c>
      <c r="AA71" s="3">
        <f t="shared" si="36"/>
        <v>1.4</v>
      </c>
      <c r="AB71" s="25">
        <f t="shared" si="37"/>
        <v>9.842</v>
      </c>
      <c r="AC71" s="58">
        <v>1</v>
      </c>
      <c r="AD71" s="3">
        <v>1</v>
      </c>
      <c r="AE71" s="3">
        <f t="shared" si="38"/>
        <v>0</v>
      </c>
      <c r="AF71" s="63"/>
      <c r="AG71" s="44"/>
      <c r="AH71" s="3">
        <f t="shared" si="40"/>
        <v>-1.4</v>
      </c>
      <c r="AI71" s="3"/>
      <c r="AJ71" s="18">
        <f t="shared" si="39"/>
        <v>7.03</v>
      </c>
      <c r="AK71" s="18">
        <f t="shared" si="28"/>
        <v>0</v>
      </c>
      <c r="AL71" s="69">
        <f t="shared" si="41"/>
        <v>-18.981</v>
      </c>
    </row>
    <row r="72" spans="1:38" ht="12.75">
      <c r="A72" s="41" t="s">
        <v>83</v>
      </c>
      <c r="B72" s="44">
        <v>1</v>
      </c>
      <c r="C72" s="3">
        <v>1.1</v>
      </c>
      <c r="D72" s="3">
        <f t="shared" si="31"/>
        <v>2.1</v>
      </c>
      <c r="E72" s="47">
        <v>7.03</v>
      </c>
      <c r="F72" s="18">
        <f t="shared" si="32"/>
        <v>7.03</v>
      </c>
      <c r="G72" s="18">
        <f t="shared" si="33"/>
        <v>7.7330000000000005</v>
      </c>
      <c r="H72" s="7">
        <f t="shared" si="34"/>
        <v>14.763000000000002</v>
      </c>
      <c r="I72" s="16"/>
      <c r="J72" s="24"/>
      <c r="K72" s="24"/>
      <c r="L72" s="24">
        <v>1</v>
      </c>
      <c r="M72" s="24"/>
      <c r="N72" s="24"/>
      <c r="O72" s="25">
        <f t="shared" si="35"/>
        <v>7.03</v>
      </c>
      <c r="Q72" s="27"/>
      <c r="R72" s="27"/>
      <c r="S72" s="27"/>
      <c r="T72" s="27"/>
      <c r="U72" s="27"/>
      <c r="V72" s="27"/>
      <c r="W72" s="27">
        <v>1</v>
      </c>
      <c r="X72" s="27"/>
      <c r="Y72" s="7">
        <f t="shared" si="29"/>
        <v>7.03</v>
      </c>
      <c r="Z72" s="7">
        <f t="shared" si="30"/>
        <v>0</v>
      </c>
      <c r="AA72" s="3">
        <f t="shared" si="36"/>
        <v>1</v>
      </c>
      <c r="AB72" s="25">
        <f t="shared" si="37"/>
        <v>7.03</v>
      </c>
      <c r="AC72" s="58">
        <v>1</v>
      </c>
      <c r="AD72" s="3">
        <v>0</v>
      </c>
      <c r="AE72" s="3">
        <f t="shared" si="38"/>
        <v>0</v>
      </c>
      <c r="AF72" s="63"/>
      <c r="AG72" s="44"/>
      <c r="AH72" s="3">
        <f t="shared" si="40"/>
        <v>-1</v>
      </c>
      <c r="AI72" s="3"/>
      <c r="AJ72" s="18">
        <f t="shared" si="39"/>
        <v>7.03</v>
      </c>
      <c r="AK72" s="18">
        <f t="shared" si="28"/>
        <v>0</v>
      </c>
      <c r="AL72" s="69">
        <f t="shared" si="41"/>
        <v>-14.763000000000002</v>
      </c>
    </row>
    <row r="73" spans="1:38" ht="12.75">
      <c r="A73" s="41" t="s">
        <v>41</v>
      </c>
      <c r="B73" s="44">
        <v>1.9</v>
      </c>
      <c r="C73" s="3">
        <v>1.8</v>
      </c>
      <c r="D73" s="3">
        <f t="shared" si="31"/>
        <v>3.7</v>
      </c>
      <c r="E73" s="18">
        <v>30.45</v>
      </c>
      <c r="F73" s="18">
        <f t="shared" si="32"/>
        <v>57.855</v>
      </c>
      <c r="G73" s="18">
        <f t="shared" si="33"/>
        <v>54.81</v>
      </c>
      <c r="H73" s="7">
        <f t="shared" si="34"/>
        <v>112.665</v>
      </c>
      <c r="I73" s="16"/>
      <c r="J73" s="24"/>
      <c r="K73" s="24">
        <v>1</v>
      </c>
      <c r="L73" s="24"/>
      <c r="M73" s="24"/>
      <c r="N73" s="24"/>
      <c r="O73" s="25">
        <f t="shared" si="35"/>
        <v>30.45</v>
      </c>
      <c r="Q73" s="27"/>
      <c r="R73" s="27"/>
      <c r="S73" s="27"/>
      <c r="T73" s="27"/>
      <c r="U73" s="27"/>
      <c r="V73" s="27"/>
      <c r="W73" s="27">
        <v>1</v>
      </c>
      <c r="X73" s="27">
        <v>0.2</v>
      </c>
      <c r="Y73" s="7">
        <f t="shared" si="29"/>
        <v>30.45</v>
      </c>
      <c r="Z73" s="7">
        <f t="shared" si="30"/>
        <v>6.09</v>
      </c>
      <c r="AA73" s="3">
        <f t="shared" si="36"/>
        <v>1.7</v>
      </c>
      <c r="AB73" s="25">
        <f t="shared" si="37"/>
        <v>51.765</v>
      </c>
      <c r="AC73" s="58">
        <v>1</v>
      </c>
      <c r="AD73" s="3">
        <v>2</v>
      </c>
      <c r="AE73" s="3">
        <f t="shared" si="38"/>
        <v>0.30000000000000004</v>
      </c>
      <c r="AF73" s="63"/>
      <c r="AG73" s="44"/>
      <c r="AH73" s="3">
        <f t="shared" si="40"/>
        <v>-1.7</v>
      </c>
      <c r="AI73" s="3"/>
      <c r="AJ73" s="18">
        <f t="shared" si="39"/>
        <v>30.45</v>
      </c>
      <c r="AK73" s="18">
        <f t="shared" si="28"/>
        <v>0</v>
      </c>
      <c r="AL73" s="69">
        <f t="shared" si="41"/>
        <v>-112.665</v>
      </c>
    </row>
    <row r="74" spans="1:38" ht="12.75">
      <c r="A74" s="41" t="s">
        <v>87</v>
      </c>
      <c r="B74" s="44">
        <v>1</v>
      </c>
      <c r="C74" s="3">
        <v>1.2</v>
      </c>
      <c r="D74" s="3">
        <f t="shared" si="31"/>
        <v>2.2</v>
      </c>
      <c r="E74" s="18">
        <v>34.7</v>
      </c>
      <c r="F74" s="18">
        <f t="shared" si="32"/>
        <v>34.7</v>
      </c>
      <c r="G74" s="18">
        <f t="shared" si="33"/>
        <v>41.64</v>
      </c>
      <c r="H74" s="7">
        <f t="shared" si="34"/>
        <v>76.34000000000002</v>
      </c>
      <c r="I74" s="16"/>
      <c r="J74" s="24"/>
      <c r="K74" s="24"/>
      <c r="L74" s="24"/>
      <c r="M74" s="24"/>
      <c r="N74" s="24"/>
      <c r="O74" s="25">
        <f t="shared" si="35"/>
        <v>0</v>
      </c>
      <c r="Q74" s="27"/>
      <c r="R74" s="27"/>
      <c r="S74" s="27"/>
      <c r="T74" s="27"/>
      <c r="U74" s="27"/>
      <c r="V74" s="27"/>
      <c r="W74" s="27"/>
      <c r="X74" s="27"/>
      <c r="Y74" s="7">
        <f t="shared" si="29"/>
        <v>0</v>
      </c>
      <c r="Z74" s="7">
        <f t="shared" si="30"/>
        <v>0</v>
      </c>
      <c r="AA74" s="3">
        <f t="shared" si="36"/>
        <v>1</v>
      </c>
      <c r="AB74" s="25">
        <f t="shared" si="37"/>
        <v>34.7</v>
      </c>
      <c r="AC74" s="58">
        <v>1</v>
      </c>
      <c r="AD74" s="3">
        <v>1</v>
      </c>
      <c r="AE74" s="3">
        <f t="shared" si="38"/>
        <v>0</v>
      </c>
      <c r="AF74" s="63"/>
      <c r="AG74" s="44"/>
      <c r="AH74" s="3">
        <f t="shared" si="40"/>
        <v>-1</v>
      </c>
      <c r="AI74" s="3"/>
      <c r="AJ74" s="18">
        <f t="shared" si="39"/>
        <v>34.7</v>
      </c>
      <c r="AK74" s="18">
        <f t="shared" si="28"/>
        <v>0</v>
      </c>
      <c r="AL74" s="69">
        <f t="shared" si="41"/>
        <v>-76.34000000000002</v>
      </c>
    </row>
    <row r="75" spans="1:38" ht="12.75">
      <c r="A75" s="41" t="s">
        <v>63</v>
      </c>
      <c r="B75" s="44"/>
      <c r="C75" s="3">
        <v>1.5</v>
      </c>
      <c r="D75" s="3">
        <f t="shared" si="31"/>
        <v>1.5</v>
      </c>
      <c r="E75" s="18"/>
      <c r="F75" s="18">
        <f t="shared" si="32"/>
        <v>0</v>
      </c>
      <c r="G75" s="18">
        <f t="shared" si="33"/>
        <v>0</v>
      </c>
      <c r="H75" s="7">
        <f t="shared" si="34"/>
        <v>0</v>
      </c>
      <c r="I75" s="16"/>
      <c r="J75" s="24"/>
      <c r="K75" s="24"/>
      <c r="L75" s="24"/>
      <c r="M75" s="24"/>
      <c r="N75" s="24"/>
      <c r="O75" s="25">
        <f t="shared" si="35"/>
        <v>0</v>
      </c>
      <c r="Q75" s="27"/>
      <c r="R75" s="27"/>
      <c r="S75" s="27"/>
      <c r="T75" s="27"/>
      <c r="U75" s="27"/>
      <c r="V75" s="27"/>
      <c r="W75" s="27"/>
      <c r="X75" s="27"/>
      <c r="Y75" s="7">
        <f t="shared" si="29"/>
        <v>0</v>
      </c>
      <c r="Z75" s="7">
        <f t="shared" si="30"/>
        <v>0</v>
      </c>
      <c r="AA75" s="3">
        <f t="shared" si="36"/>
        <v>0</v>
      </c>
      <c r="AB75" s="25">
        <f t="shared" si="37"/>
        <v>0</v>
      </c>
      <c r="AC75" s="58">
        <v>1</v>
      </c>
      <c r="AD75" s="3">
        <v>0</v>
      </c>
      <c r="AE75" s="3">
        <f t="shared" si="38"/>
        <v>0</v>
      </c>
      <c r="AF75" s="63"/>
      <c r="AG75" s="44"/>
      <c r="AH75" s="3">
        <f t="shared" si="40"/>
        <v>0</v>
      </c>
      <c r="AI75" s="3"/>
      <c r="AJ75" s="18">
        <f t="shared" si="39"/>
        <v>0</v>
      </c>
      <c r="AK75" s="18">
        <f t="shared" si="28"/>
        <v>0</v>
      </c>
      <c r="AL75" s="69">
        <f t="shared" si="41"/>
        <v>0</v>
      </c>
    </row>
    <row r="76" spans="1:38" ht="12.75">
      <c r="A76" s="41" t="s">
        <v>62</v>
      </c>
      <c r="B76" s="44">
        <v>2.4</v>
      </c>
      <c r="C76" s="3">
        <v>0.8</v>
      </c>
      <c r="D76" s="3">
        <f t="shared" si="31"/>
        <v>3.2</v>
      </c>
      <c r="E76" s="18">
        <v>9.7</v>
      </c>
      <c r="F76" s="18">
        <f t="shared" si="32"/>
        <v>23.279999999999998</v>
      </c>
      <c r="G76" s="18">
        <f t="shared" si="33"/>
        <v>7.76</v>
      </c>
      <c r="H76" s="7">
        <f t="shared" si="34"/>
        <v>31.04</v>
      </c>
      <c r="I76" s="16"/>
      <c r="J76" s="24">
        <v>1</v>
      </c>
      <c r="K76" s="24"/>
      <c r="L76" s="24"/>
      <c r="M76" s="24">
        <v>1</v>
      </c>
      <c r="N76" s="24"/>
      <c r="O76" s="25">
        <f t="shared" si="35"/>
        <v>19.4</v>
      </c>
      <c r="Q76" s="27"/>
      <c r="R76" s="27"/>
      <c r="S76" s="27">
        <v>1</v>
      </c>
      <c r="T76" s="27"/>
      <c r="U76" s="27">
        <v>1</v>
      </c>
      <c r="V76" s="27"/>
      <c r="W76" s="27"/>
      <c r="X76" s="27">
        <v>0.5</v>
      </c>
      <c r="Y76" s="7">
        <f t="shared" si="29"/>
        <v>19.4</v>
      </c>
      <c r="Z76" s="7">
        <f t="shared" si="30"/>
        <v>4.85</v>
      </c>
      <c r="AA76" s="3">
        <f t="shared" si="36"/>
        <v>1.9000000000000004</v>
      </c>
      <c r="AB76" s="25">
        <f t="shared" si="37"/>
        <v>18.430000000000003</v>
      </c>
      <c r="AC76" s="58">
        <v>1</v>
      </c>
      <c r="AD76" s="3">
        <v>2</v>
      </c>
      <c r="AE76" s="3">
        <f t="shared" si="38"/>
        <v>0.09999999999999964</v>
      </c>
      <c r="AF76" s="63"/>
      <c r="AG76" s="44"/>
      <c r="AH76" s="3">
        <f t="shared" si="40"/>
        <v>-1.9000000000000004</v>
      </c>
      <c r="AI76" s="3"/>
      <c r="AJ76" s="18">
        <f t="shared" si="39"/>
        <v>9.7</v>
      </c>
      <c r="AK76" s="18">
        <f t="shared" si="28"/>
        <v>0</v>
      </c>
      <c r="AL76" s="69">
        <f t="shared" si="41"/>
        <v>-31.04</v>
      </c>
    </row>
    <row r="77" spans="1:38" ht="12.75">
      <c r="A77" s="41" t="s">
        <v>64</v>
      </c>
      <c r="B77" s="44">
        <v>1</v>
      </c>
      <c r="C77" s="3">
        <v>0.2</v>
      </c>
      <c r="D77" s="3">
        <f t="shared" si="31"/>
        <v>1.2</v>
      </c>
      <c r="E77" s="18">
        <v>10.28</v>
      </c>
      <c r="F77" s="18">
        <f t="shared" si="32"/>
        <v>10.28</v>
      </c>
      <c r="G77" s="18">
        <f t="shared" si="33"/>
        <v>2.056</v>
      </c>
      <c r="H77" s="7">
        <f t="shared" si="34"/>
        <v>12.335999999999999</v>
      </c>
      <c r="I77" s="16"/>
      <c r="J77" s="24">
        <v>1</v>
      </c>
      <c r="K77" s="24"/>
      <c r="L77" s="24"/>
      <c r="M77" s="24"/>
      <c r="N77" s="24"/>
      <c r="O77" s="25">
        <f t="shared" si="35"/>
        <v>10.28</v>
      </c>
      <c r="Q77" s="27"/>
      <c r="R77" s="27"/>
      <c r="S77" s="27">
        <v>1</v>
      </c>
      <c r="T77" s="27"/>
      <c r="U77" s="27"/>
      <c r="V77" s="27"/>
      <c r="W77" s="27"/>
      <c r="X77" s="27"/>
      <c r="Y77" s="7">
        <f t="shared" si="29"/>
        <v>10.28</v>
      </c>
      <c r="Z77" s="7">
        <f t="shared" si="30"/>
        <v>0</v>
      </c>
      <c r="AA77" s="3">
        <f t="shared" si="36"/>
        <v>1</v>
      </c>
      <c r="AB77" s="25">
        <f t="shared" si="37"/>
        <v>10.28</v>
      </c>
      <c r="AC77" s="58">
        <v>1</v>
      </c>
      <c r="AD77" s="3">
        <v>1</v>
      </c>
      <c r="AE77" s="3">
        <f t="shared" si="38"/>
        <v>0</v>
      </c>
      <c r="AF77" s="63"/>
      <c r="AG77" s="44"/>
      <c r="AH77" s="3">
        <f t="shared" si="40"/>
        <v>-1</v>
      </c>
      <c r="AI77" s="3"/>
      <c r="AJ77" s="18">
        <f t="shared" si="39"/>
        <v>10.28</v>
      </c>
      <c r="AK77" s="18">
        <f t="shared" si="28"/>
        <v>0</v>
      </c>
      <c r="AL77" s="69">
        <f t="shared" si="41"/>
        <v>-12.335999999999999</v>
      </c>
    </row>
    <row r="78" spans="1:38" ht="12.75">
      <c r="A78" s="41" t="s">
        <v>101</v>
      </c>
      <c r="B78" s="44">
        <v>5.5</v>
      </c>
      <c r="C78" s="3">
        <v>1.1</v>
      </c>
      <c r="D78" s="3">
        <f t="shared" si="31"/>
        <v>6.6</v>
      </c>
      <c r="E78" s="18">
        <v>10.28</v>
      </c>
      <c r="F78" s="18">
        <f t="shared" si="32"/>
        <v>56.54</v>
      </c>
      <c r="G78" s="18">
        <f t="shared" si="33"/>
        <v>11.308</v>
      </c>
      <c r="H78" s="7">
        <f t="shared" si="34"/>
        <v>67.848</v>
      </c>
      <c r="I78" s="16"/>
      <c r="J78" s="24"/>
      <c r="K78" s="24"/>
      <c r="L78" s="24"/>
      <c r="M78" s="24"/>
      <c r="N78" s="24"/>
      <c r="O78" s="25">
        <f t="shared" si="35"/>
        <v>0</v>
      </c>
      <c r="Q78" s="27"/>
      <c r="R78" s="27"/>
      <c r="S78" s="27"/>
      <c r="T78" s="27"/>
      <c r="U78" s="27"/>
      <c r="V78" s="27"/>
      <c r="W78" s="27"/>
      <c r="X78" s="27"/>
      <c r="Y78" s="7">
        <f t="shared" si="29"/>
        <v>0</v>
      </c>
      <c r="Z78" s="7">
        <f t="shared" si="30"/>
        <v>0</v>
      </c>
      <c r="AA78" s="3">
        <f t="shared" si="36"/>
        <v>5.5</v>
      </c>
      <c r="AB78" s="25">
        <f t="shared" si="37"/>
        <v>56.54</v>
      </c>
      <c r="AC78" s="58">
        <v>1</v>
      </c>
      <c r="AD78" s="3">
        <v>1</v>
      </c>
      <c r="AE78" s="3">
        <f t="shared" si="38"/>
        <v>0</v>
      </c>
      <c r="AF78" s="63"/>
      <c r="AG78" s="44"/>
      <c r="AH78" s="3">
        <f t="shared" si="40"/>
        <v>-5.5</v>
      </c>
      <c r="AI78" s="3"/>
      <c r="AJ78" s="18">
        <f t="shared" si="39"/>
        <v>10.28</v>
      </c>
      <c r="AK78" s="18">
        <f t="shared" si="28"/>
        <v>0</v>
      </c>
      <c r="AL78" s="69">
        <f t="shared" si="41"/>
        <v>-67.848</v>
      </c>
    </row>
    <row r="79" spans="1:38" ht="12.75">
      <c r="A79" s="41" t="s">
        <v>135</v>
      </c>
      <c r="B79" s="44">
        <v>1.5</v>
      </c>
      <c r="C79" s="3">
        <v>1.3</v>
      </c>
      <c r="D79" s="3">
        <f t="shared" si="31"/>
        <v>2.8</v>
      </c>
      <c r="E79" s="18">
        <v>9.7</v>
      </c>
      <c r="F79" s="18">
        <f t="shared" si="32"/>
        <v>14.549999999999999</v>
      </c>
      <c r="G79" s="18">
        <f t="shared" si="33"/>
        <v>12.61</v>
      </c>
      <c r="H79" s="7">
        <f t="shared" si="34"/>
        <v>27.159999999999997</v>
      </c>
      <c r="I79" s="16"/>
      <c r="J79" s="24"/>
      <c r="K79" s="24"/>
      <c r="L79" s="24"/>
      <c r="M79" s="24"/>
      <c r="N79" s="24"/>
      <c r="O79" s="25">
        <f t="shared" si="35"/>
        <v>0</v>
      </c>
      <c r="Q79" s="27"/>
      <c r="R79" s="27"/>
      <c r="S79" s="27"/>
      <c r="T79" s="27"/>
      <c r="U79" s="27"/>
      <c r="V79" s="27"/>
      <c r="W79" s="27">
        <v>1</v>
      </c>
      <c r="X79" s="27"/>
      <c r="Y79" s="7">
        <f t="shared" si="29"/>
        <v>9.7</v>
      </c>
      <c r="Z79" s="7">
        <f t="shared" si="30"/>
        <v>0</v>
      </c>
      <c r="AA79" s="3">
        <f t="shared" si="36"/>
        <v>0.5</v>
      </c>
      <c r="AB79" s="25">
        <f t="shared" si="37"/>
        <v>4.85</v>
      </c>
      <c r="AC79" s="58">
        <v>1</v>
      </c>
      <c r="AD79" s="3">
        <v>1</v>
      </c>
      <c r="AE79" s="3">
        <f t="shared" si="38"/>
        <v>0.5</v>
      </c>
      <c r="AF79" s="63"/>
      <c r="AG79" s="44"/>
      <c r="AH79" s="3">
        <f t="shared" si="40"/>
        <v>-0.5</v>
      </c>
      <c r="AI79" s="3"/>
      <c r="AJ79" s="18">
        <f t="shared" si="39"/>
        <v>9.7</v>
      </c>
      <c r="AK79" s="18">
        <f t="shared" si="28"/>
        <v>0</v>
      </c>
      <c r="AL79" s="69">
        <f t="shared" si="41"/>
        <v>-27.159999999999997</v>
      </c>
    </row>
    <row r="80" spans="1:38" ht="12.75">
      <c r="A80" s="41" t="s">
        <v>65</v>
      </c>
      <c r="B80" s="44">
        <v>1.1</v>
      </c>
      <c r="C80" s="3">
        <v>1.8</v>
      </c>
      <c r="D80" s="3">
        <f t="shared" si="31"/>
        <v>2.9000000000000004</v>
      </c>
      <c r="E80" s="18">
        <v>23.2</v>
      </c>
      <c r="F80" s="18">
        <f t="shared" si="32"/>
        <v>25.52</v>
      </c>
      <c r="G80" s="18">
        <f t="shared" si="33"/>
        <v>41.76</v>
      </c>
      <c r="H80" s="7">
        <f t="shared" si="34"/>
        <v>67.28</v>
      </c>
      <c r="I80" s="16"/>
      <c r="J80" s="24"/>
      <c r="K80" s="24"/>
      <c r="L80" s="24"/>
      <c r="M80" s="24"/>
      <c r="N80" s="24"/>
      <c r="O80" s="25">
        <f t="shared" si="35"/>
        <v>0</v>
      </c>
      <c r="Q80" s="27"/>
      <c r="R80" s="27"/>
      <c r="S80" s="27"/>
      <c r="T80" s="27"/>
      <c r="U80" s="27"/>
      <c r="V80" s="27"/>
      <c r="W80" s="27"/>
      <c r="X80" s="27">
        <v>0.2</v>
      </c>
      <c r="Y80" s="7">
        <f t="shared" si="29"/>
        <v>0</v>
      </c>
      <c r="Z80" s="7">
        <f t="shared" si="30"/>
        <v>4.64</v>
      </c>
      <c r="AA80" s="3">
        <f t="shared" si="36"/>
        <v>0.9000000000000001</v>
      </c>
      <c r="AB80" s="25">
        <f t="shared" si="37"/>
        <v>20.880000000000003</v>
      </c>
      <c r="AC80" s="58">
        <v>1</v>
      </c>
      <c r="AD80" s="3">
        <v>1</v>
      </c>
      <c r="AE80" s="3">
        <f t="shared" si="38"/>
        <v>0.09999999999999987</v>
      </c>
      <c r="AF80" s="63"/>
      <c r="AG80" s="44"/>
      <c r="AH80" s="3">
        <f t="shared" si="40"/>
        <v>-0.9000000000000001</v>
      </c>
      <c r="AI80" s="3"/>
      <c r="AJ80" s="18">
        <f t="shared" si="39"/>
        <v>23.2</v>
      </c>
      <c r="AK80" s="18">
        <f t="shared" si="28"/>
        <v>0</v>
      </c>
      <c r="AL80" s="69">
        <f t="shared" si="41"/>
        <v>-67.28</v>
      </c>
    </row>
    <row r="81" spans="1:38" ht="12.75">
      <c r="A81" s="41" t="s">
        <v>89</v>
      </c>
      <c r="B81" s="44">
        <v>1</v>
      </c>
      <c r="C81" s="3">
        <v>1.2</v>
      </c>
      <c r="D81" s="3">
        <f t="shared" si="31"/>
        <v>2.2</v>
      </c>
      <c r="E81" s="18">
        <v>28.03</v>
      </c>
      <c r="F81" s="18">
        <f t="shared" si="32"/>
        <v>28.03</v>
      </c>
      <c r="G81" s="18">
        <f t="shared" si="33"/>
        <v>33.636</v>
      </c>
      <c r="H81" s="7">
        <f t="shared" si="34"/>
        <v>61.66600000000001</v>
      </c>
      <c r="I81" s="16"/>
      <c r="J81" s="24"/>
      <c r="K81" s="24"/>
      <c r="L81" s="24"/>
      <c r="M81" s="24"/>
      <c r="N81" s="24"/>
      <c r="O81" s="25">
        <f t="shared" si="35"/>
        <v>0</v>
      </c>
      <c r="Q81" s="27"/>
      <c r="R81" s="27"/>
      <c r="S81" s="27"/>
      <c r="T81" s="27"/>
      <c r="U81" s="27"/>
      <c r="V81" s="27"/>
      <c r="W81" s="27"/>
      <c r="X81" s="27"/>
      <c r="Y81" s="7">
        <f t="shared" si="29"/>
        <v>0</v>
      </c>
      <c r="Z81" s="7">
        <f t="shared" si="30"/>
        <v>0</v>
      </c>
      <c r="AA81" s="3">
        <f t="shared" si="36"/>
        <v>1</v>
      </c>
      <c r="AB81" s="25">
        <f t="shared" si="37"/>
        <v>28.03</v>
      </c>
      <c r="AC81" s="58">
        <v>1</v>
      </c>
      <c r="AD81" s="3">
        <v>1</v>
      </c>
      <c r="AE81" s="3">
        <f t="shared" si="38"/>
        <v>0</v>
      </c>
      <c r="AF81" s="63"/>
      <c r="AG81" s="44"/>
      <c r="AH81" s="3">
        <f t="shared" si="40"/>
        <v>-1</v>
      </c>
      <c r="AI81" s="3"/>
      <c r="AJ81" s="18">
        <f t="shared" si="39"/>
        <v>28.03</v>
      </c>
      <c r="AK81" s="18">
        <f t="shared" si="28"/>
        <v>0</v>
      </c>
      <c r="AL81" s="69">
        <f t="shared" si="41"/>
        <v>-61.66600000000001</v>
      </c>
    </row>
    <row r="82" spans="1:38" ht="12.75">
      <c r="A82" s="41" t="s">
        <v>104</v>
      </c>
      <c r="B82" s="44">
        <v>1</v>
      </c>
      <c r="C82" s="3">
        <v>1</v>
      </c>
      <c r="D82" s="3">
        <f t="shared" si="31"/>
        <v>2</v>
      </c>
      <c r="E82" s="18"/>
      <c r="F82" s="18">
        <f t="shared" si="32"/>
        <v>0</v>
      </c>
      <c r="G82" s="18">
        <f t="shared" si="33"/>
        <v>0</v>
      </c>
      <c r="H82" s="7">
        <f t="shared" si="34"/>
        <v>0</v>
      </c>
      <c r="I82" s="16"/>
      <c r="J82" s="24"/>
      <c r="K82" s="24"/>
      <c r="L82" s="24"/>
      <c r="M82" s="24"/>
      <c r="N82" s="24"/>
      <c r="O82" s="25">
        <f t="shared" si="35"/>
        <v>0</v>
      </c>
      <c r="Q82" s="27"/>
      <c r="R82" s="27"/>
      <c r="S82" s="27"/>
      <c r="T82" s="27"/>
      <c r="U82" s="27"/>
      <c r="V82" s="27"/>
      <c r="W82" s="27"/>
      <c r="X82" s="27"/>
      <c r="Y82" s="7">
        <f t="shared" si="29"/>
        <v>0</v>
      </c>
      <c r="Z82" s="7">
        <f t="shared" si="30"/>
        <v>0</v>
      </c>
      <c r="AA82" s="3">
        <f t="shared" si="36"/>
        <v>1</v>
      </c>
      <c r="AB82" s="25">
        <f t="shared" si="37"/>
        <v>0</v>
      </c>
      <c r="AC82" s="58">
        <v>1</v>
      </c>
      <c r="AD82" s="3">
        <v>1</v>
      </c>
      <c r="AE82" s="3">
        <f t="shared" si="38"/>
        <v>0</v>
      </c>
      <c r="AF82" s="63"/>
      <c r="AG82" s="44"/>
      <c r="AH82" s="3">
        <f t="shared" si="40"/>
        <v>-1</v>
      </c>
      <c r="AI82" s="3"/>
      <c r="AJ82" s="18">
        <f t="shared" si="39"/>
        <v>0</v>
      </c>
      <c r="AK82" s="18">
        <f t="shared" si="28"/>
        <v>0</v>
      </c>
      <c r="AL82" s="69">
        <f t="shared" si="41"/>
        <v>0</v>
      </c>
    </row>
    <row r="83" spans="1:38" ht="12.75">
      <c r="A83" s="41" t="s">
        <v>90</v>
      </c>
      <c r="B83" s="44">
        <v>1</v>
      </c>
      <c r="C83" s="3">
        <v>1.3</v>
      </c>
      <c r="D83" s="3">
        <f t="shared" si="31"/>
        <v>2.3</v>
      </c>
      <c r="E83" s="18">
        <v>23.7</v>
      </c>
      <c r="F83" s="18">
        <f t="shared" si="32"/>
        <v>23.7</v>
      </c>
      <c r="G83" s="18">
        <f t="shared" si="33"/>
        <v>30.81</v>
      </c>
      <c r="H83" s="7">
        <f t="shared" si="34"/>
        <v>54.50999999999999</v>
      </c>
      <c r="I83" s="16"/>
      <c r="J83" s="24"/>
      <c r="K83" s="24"/>
      <c r="L83" s="24"/>
      <c r="M83" s="24"/>
      <c r="N83" s="24"/>
      <c r="O83" s="25">
        <f t="shared" si="35"/>
        <v>0</v>
      </c>
      <c r="Q83" s="27"/>
      <c r="R83" s="27"/>
      <c r="S83" s="27"/>
      <c r="T83" s="27"/>
      <c r="U83" s="27"/>
      <c r="V83" s="27"/>
      <c r="W83" s="27">
        <v>1</v>
      </c>
      <c r="X83" s="27"/>
      <c r="Y83" s="7">
        <f t="shared" si="29"/>
        <v>23.7</v>
      </c>
      <c r="Z83" s="7">
        <f t="shared" si="30"/>
        <v>0</v>
      </c>
      <c r="AA83" s="3">
        <f t="shared" si="36"/>
        <v>0</v>
      </c>
      <c r="AB83" s="25">
        <f t="shared" si="37"/>
        <v>0</v>
      </c>
      <c r="AC83" s="58">
        <v>1</v>
      </c>
      <c r="AD83" s="3">
        <v>1</v>
      </c>
      <c r="AE83" s="3">
        <f t="shared" si="38"/>
        <v>1</v>
      </c>
      <c r="AF83" s="63"/>
      <c r="AG83" s="44"/>
      <c r="AH83" s="3">
        <f t="shared" si="40"/>
        <v>0</v>
      </c>
      <c r="AI83" s="3"/>
      <c r="AJ83" s="18">
        <f t="shared" si="39"/>
        <v>23.7</v>
      </c>
      <c r="AK83" s="18">
        <f t="shared" si="28"/>
        <v>0</v>
      </c>
      <c r="AL83" s="69">
        <f t="shared" si="41"/>
        <v>-54.50999999999999</v>
      </c>
    </row>
    <row r="84" spans="1:38" ht="12.75">
      <c r="A84" s="41" t="s">
        <v>37</v>
      </c>
      <c r="B84" s="44">
        <v>1</v>
      </c>
      <c r="C84" s="3">
        <v>1.9</v>
      </c>
      <c r="D84" s="3">
        <f t="shared" si="31"/>
        <v>2.9</v>
      </c>
      <c r="E84" s="18">
        <v>37.28</v>
      </c>
      <c r="F84" s="18">
        <f t="shared" si="32"/>
        <v>37.28</v>
      </c>
      <c r="G84" s="18">
        <f t="shared" si="33"/>
        <v>70.832</v>
      </c>
      <c r="H84" s="7">
        <f t="shared" si="34"/>
        <v>108.112</v>
      </c>
      <c r="I84" s="16"/>
      <c r="J84" s="24">
        <v>1</v>
      </c>
      <c r="K84" s="24"/>
      <c r="L84" s="24"/>
      <c r="M84" s="24"/>
      <c r="N84" s="24"/>
      <c r="O84" s="25">
        <f t="shared" si="35"/>
        <v>37.28</v>
      </c>
      <c r="Q84" s="27"/>
      <c r="R84" s="27"/>
      <c r="S84" s="27"/>
      <c r="T84" s="27"/>
      <c r="U84" s="27"/>
      <c r="V84" s="27"/>
      <c r="W84" s="27"/>
      <c r="X84" s="27">
        <v>0.1</v>
      </c>
      <c r="Y84" s="7">
        <f t="shared" si="29"/>
        <v>0</v>
      </c>
      <c r="Z84" s="7">
        <f t="shared" si="30"/>
        <v>3.728</v>
      </c>
      <c r="AA84" s="3">
        <f t="shared" si="36"/>
        <v>1.9</v>
      </c>
      <c r="AB84" s="25">
        <f t="shared" si="37"/>
        <v>70.832</v>
      </c>
      <c r="AC84" s="58">
        <v>1</v>
      </c>
      <c r="AD84" s="3">
        <v>2</v>
      </c>
      <c r="AE84" s="3">
        <f t="shared" si="38"/>
        <v>0.10000000000000009</v>
      </c>
      <c r="AF84" s="63"/>
      <c r="AG84" s="44"/>
      <c r="AH84" s="3">
        <f t="shared" si="40"/>
        <v>-1.9</v>
      </c>
      <c r="AI84" s="3"/>
      <c r="AJ84" s="18">
        <f t="shared" si="39"/>
        <v>37.28</v>
      </c>
      <c r="AK84" s="18">
        <f t="shared" si="28"/>
        <v>0</v>
      </c>
      <c r="AL84" s="69">
        <f t="shared" si="41"/>
        <v>-108.112</v>
      </c>
    </row>
    <row r="85" spans="1:38" ht="12.75">
      <c r="A85" s="41" t="s">
        <v>39</v>
      </c>
      <c r="B85" s="44"/>
      <c r="C85" s="3"/>
      <c r="D85" s="3">
        <f t="shared" si="31"/>
        <v>0</v>
      </c>
      <c r="E85" s="18"/>
      <c r="F85" s="18">
        <f t="shared" si="32"/>
        <v>0</v>
      </c>
      <c r="G85" s="18">
        <f t="shared" si="33"/>
        <v>0</v>
      </c>
      <c r="H85" s="7">
        <f t="shared" si="34"/>
        <v>0</v>
      </c>
      <c r="I85" s="16"/>
      <c r="J85" s="24"/>
      <c r="K85" s="24"/>
      <c r="L85" s="24"/>
      <c r="M85" s="24"/>
      <c r="N85" s="24"/>
      <c r="O85" s="25">
        <f t="shared" si="35"/>
        <v>0</v>
      </c>
      <c r="Q85" s="27"/>
      <c r="R85" s="27"/>
      <c r="S85" s="27"/>
      <c r="T85" s="27"/>
      <c r="U85" s="27"/>
      <c r="V85" s="27"/>
      <c r="W85" s="27"/>
      <c r="X85" s="27"/>
      <c r="Y85" s="7">
        <f t="shared" si="29"/>
        <v>0</v>
      </c>
      <c r="Z85" s="7">
        <f t="shared" si="30"/>
        <v>0</v>
      </c>
      <c r="AA85" s="3">
        <f t="shared" si="36"/>
        <v>0</v>
      </c>
      <c r="AB85" s="25">
        <f t="shared" si="37"/>
        <v>0</v>
      </c>
      <c r="AC85" s="58">
        <v>1</v>
      </c>
      <c r="AD85" s="3">
        <v>0</v>
      </c>
      <c r="AE85" s="3">
        <f t="shared" si="38"/>
        <v>0</v>
      </c>
      <c r="AF85" s="63"/>
      <c r="AG85" s="44"/>
      <c r="AH85" s="3">
        <f t="shared" si="40"/>
        <v>0</v>
      </c>
      <c r="AI85" s="3"/>
      <c r="AJ85" s="18">
        <f t="shared" si="39"/>
        <v>0</v>
      </c>
      <c r="AK85" s="18">
        <f t="shared" si="28"/>
        <v>0</v>
      </c>
      <c r="AL85" s="69">
        <f t="shared" si="41"/>
        <v>0</v>
      </c>
    </row>
    <row r="86" spans="1:38" ht="12.75">
      <c r="A86" s="41" t="s">
        <v>84</v>
      </c>
      <c r="B86" s="44">
        <v>1.8</v>
      </c>
      <c r="C86" s="3">
        <v>0.7</v>
      </c>
      <c r="D86" s="3">
        <f t="shared" si="31"/>
        <v>2.5</v>
      </c>
      <c r="E86" s="47">
        <v>22.37</v>
      </c>
      <c r="F86" s="18">
        <f t="shared" si="32"/>
        <v>40.266000000000005</v>
      </c>
      <c r="G86" s="18">
        <f t="shared" si="33"/>
        <v>15.658999999999999</v>
      </c>
      <c r="H86" s="7">
        <f t="shared" si="34"/>
        <v>55.925000000000004</v>
      </c>
      <c r="I86" s="16"/>
      <c r="J86" s="24"/>
      <c r="K86" s="24"/>
      <c r="L86" s="24"/>
      <c r="M86" s="24"/>
      <c r="N86" s="24"/>
      <c r="O86" s="25">
        <f t="shared" si="35"/>
        <v>0</v>
      </c>
      <c r="Q86" s="27"/>
      <c r="R86" s="27"/>
      <c r="S86" s="27"/>
      <c r="T86" s="27"/>
      <c r="U86" s="27"/>
      <c r="V86" s="27"/>
      <c r="W86" s="27">
        <v>1</v>
      </c>
      <c r="X86" s="27"/>
      <c r="Y86" s="7">
        <f t="shared" si="29"/>
        <v>22.37</v>
      </c>
      <c r="Z86" s="7">
        <f t="shared" si="30"/>
        <v>0</v>
      </c>
      <c r="AA86" s="3">
        <f t="shared" si="36"/>
        <v>0.8</v>
      </c>
      <c r="AB86" s="25">
        <f t="shared" si="37"/>
        <v>17.896</v>
      </c>
      <c r="AC86" s="58">
        <v>1</v>
      </c>
      <c r="AD86" s="3">
        <v>1</v>
      </c>
      <c r="AE86" s="3">
        <f t="shared" si="38"/>
        <v>0.19999999999999996</v>
      </c>
      <c r="AF86" s="63"/>
      <c r="AG86" s="44"/>
      <c r="AH86" s="3">
        <f t="shared" si="40"/>
        <v>-0.8</v>
      </c>
      <c r="AI86" s="3"/>
      <c r="AJ86" s="18">
        <f t="shared" si="39"/>
        <v>22.37</v>
      </c>
      <c r="AK86" s="18">
        <f t="shared" si="28"/>
        <v>0</v>
      </c>
      <c r="AL86" s="69">
        <f t="shared" si="41"/>
        <v>-55.925000000000004</v>
      </c>
    </row>
    <row r="87" spans="1:38" ht="12.75">
      <c r="A87" s="41" t="s">
        <v>40</v>
      </c>
      <c r="B87" s="44">
        <v>3</v>
      </c>
      <c r="C87" s="3">
        <v>1.6</v>
      </c>
      <c r="D87" s="3">
        <f t="shared" si="31"/>
        <v>4.6</v>
      </c>
      <c r="E87" s="18">
        <v>22.78</v>
      </c>
      <c r="F87" s="18">
        <f t="shared" si="32"/>
        <v>68.34</v>
      </c>
      <c r="G87" s="18">
        <f t="shared" si="33"/>
        <v>36.448</v>
      </c>
      <c r="H87" s="7">
        <f t="shared" si="34"/>
        <v>104.788</v>
      </c>
      <c r="I87" s="16"/>
      <c r="J87" s="24"/>
      <c r="K87" s="24"/>
      <c r="L87" s="24"/>
      <c r="M87" s="24"/>
      <c r="N87" s="24"/>
      <c r="O87" s="25">
        <f t="shared" si="35"/>
        <v>0</v>
      </c>
      <c r="Q87" s="27"/>
      <c r="R87" s="27"/>
      <c r="S87" s="27"/>
      <c r="T87" s="27"/>
      <c r="U87" s="27"/>
      <c r="V87" s="27"/>
      <c r="W87" s="27"/>
      <c r="X87" s="27">
        <v>0.5</v>
      </c>
      <c r="Y87" s="7">
        <f t="shared" si="29"/>
        <v>0</v>
      </c>
      <c r="Z87" s="7">
        <f t="shared" si="30"/>
        <v>11.39</v>
      </c>
      <c r="AA87" s="3">
        <f t="shared" si="36"/>
        <v>2.5</v>
      </c>
      <c r="AB87" s="25">
        <f t="shared" si="37"/>
        <v>56.95</v>
      </c>
      <c r="AC87" s="58">
        <v>1</v>
      </c>
      <c r="AD87" s="3">
        <v>2</v>
      </c>
      <c r="AE87" s="3">
        <f t="shared" si="38"/>
        <v>0</v>
      </c>
      <c r="AF87" s="63"/>
      <c r="AG87" s="44"/>
      <c r="AH87" s="3">
        <f t="shared" si="40"/>
        <v>-2.5</v>
      </c>
      <c r="AI87" s="3"/>
      <c r="AJ87" s="18">
        <f t="shared" si="39"/>
        <v>22.78</v>
      </c>
      <c r="AK87" s="18">
        <f t="shared" si="28"/>
        <v>0</v>
      </c>
      <c r="AL87" s="69">
        <f t="shared" si="41"/>
        <v>-104.788</v>
      </c>
    </row>
    <row r="88" spans="1:38" ht="12.75">
      <c r="A88" s="41" t="s">
        <v>67</v>
      </c>
      <c r="B88" s="44">
        <v>1.1</v>
      </c>
      <c r="C88" s="3">
        <v>1.6</v>
      </c>
      <c r="D88" s="3">
        <f t="shared" si="31"/>
        <v>2.7</v>
      </c>
      <c r="E88" s="18">
        <v>19.03</v>
      </c>
      <c r="F88" s="18">
        <f t="shared" si="32"/>
        <v>20.933000000000003</v>
      </c>
      <c r="G88" s="18">
        <f t="shared" si="33"/>
        <v>30.448000000000004</v>
      </c>
      <c r="H88" s="7">
        <f t="shared" si="34"/>
        <v>51.38100000000001</v>
      </c>
      <c r="I88" s="16"/>
      <c r="J88" s="24">
        <v>1</v>
      </c>
      <c r="K88" s="24"/>
      <c r="L88" s="24"/>
      <c r="M88" s="24"/>
      <c r="N88" s="24"/>
      <c r="O88" s="25">
        <f t="shared" si="35"/>
        <v>19.03</v>
      </c>
      <c r="Q88" s="27"/>
      <c r="R88" s="27"/>
      <c r="S88" s="27"/>
      <c r="T88" s="27"/>
      <c r="U88" s="27"/>
      <c r="V88" s="27"/>
      <c r="W88" s="27"/>
      <c r="X88" s="27">
        <v>0.2</v>
      </c>
      <c r="Y88" s="7">
        <f t="shared" si="29"/>
        <v>0</v>
      </c>
      <c r="Z88" s="7">
        <f t="shared" si="30"/>
        <v>3.8060000000000005</v>
      </c>
      <c r="AA88" s="3">
        <f t="shared" si="36"/>
        <v>1.9000000000000001</v>
      </c>
      <c r="AB88" s="25">
        <f t="shared" si="37"/>
        <v>36.157000000000004</v>
      </c>
      <c r="AC88" s="58">
        <v>1</v>
      </c>
      <c r="AD88" s="3">
        <v>2</v>
      </c>
      <c r="AE88" s="3">
        <f t="shared" si="38"/>
        <v>0.09999999999999987</v>
      </c>
      <c r="AF88" s="63"/>
      <c r="AG88" s="44"/>
      <c r="AH88" s="3">
        <f t="shared" si="40"/>
        <v>-1.9000000000000001</v>
      </c>
      <c r="AI88" s="3"/>
      <c r="AJ88" s="18">
        <f t="shared" si="39"/>
        <v>19.03</v>
      </c>
      <c r="AK88" s="18">
        <f t="shared" si="28"/>
        <v>0</v>
      </c>
      <c r="AL88" s="69">
        <f t="shared" si="41"/>
        <v>-51.38100000000001</v>
      </c>
    </row>
    <row r="89" spans="1:38" ht="12.75">
      <c r="A89" s="41" t="s">
        <v>85</v>
      </c>
      <c r="B89" s="44">
        <v>1</v>
      </c>
      <c r="C89" s="3">
        <v>0</v>
      </c>
      <c r="D89" s="3">
        <f t="shared" si="31"/>
        <v>1</v>
      </c>
      <c r="E89" s="18">
        <v>7.7</v>
      </c>
      <c r="F89" s="18">
        <f t="shared" si="32"/>
        <v>7.7</v>
      </c>
      <c r="G89" s="18">
        <f t="shared" si="33"/>
        <v>0</v>
      </c>
      <c r="H89" s="7">
        <f t="shared" si="34"/>
        <v>7.7</v>
      </c>
      <c r="I89" s="16"/>
      <c r="J89" s="24"/>
      <c r="K89" s="24"/>
      <c r="L89" s="24"/>
      <c r="M89" s="24"/>
      <c r="N89" s="24"/>
      <c r="O89" s="25">
        <f t="shared" si="35"/>
        <v>0</v>
      </c>
      <c r="Q89" s="27"/>
      <c r="R89" s="27"/>
      <c r="S89" s="27"/>
      <c r="T89" s="27"/>
      <c r="U89" s="27"/>
      <c r="V89" s="27"/>
      <c r="W89" s="27"/>
      <c r="X89" s="27"/>
      <c r="Y89" s="7">
        <f t="shared" si="29"/>
        <v>0</v>
      </c>
      <c r="Z89" s="7">
        <f t="shared" si="30"/>
        <v>0</v>
      </c>
      <c r="AA89" s="3">
        <f t="shared" si="36"/>
        <v>1</v>
      </c>
      <c r="AB89" s="25">
        <f t="shared" si="37"/>
        <v>7.7</v>
      </c>
      <c r="AC89" s="58">
        <v>1</v>
      </c>
      <c r="AD89" s="3">
        <v>1</v>
      </c>
      <c r="AE89" s="3">
        <f t="shared" si="38"/>
        <v>0</v>
      </c>
      <c r="AF89" s="63"/>
      <c r="AG89" s="44"/>
      <c r="AH89" s="3">
        <f t="shared" si="40"/>
        <v>-1</v>
      </c>
      <c r="AI89" s="3"/>
      <c r="AJ89" s="18">
        <f t="shared" si="39"/>
        <v>7.7</v>
      </c>
      <c r="AK89" s="18">
        <f t="shared" si="28"/>
        <v>0</v>
      </c>
      <c r="AL89" s="69">
        <f t="shared" si="41"/>
        <v>-7.7</v>
      </c>
    </row>
    <row r="90" spans="1:38" ht="12.75">
      <c r="A90" s="5" t="s">
        <v>70</v>
      </c>
      <c r="B90" s="4"/>
      <c r="C90" s="55"/>
      <c r="E90" s="13"/>
      <c r="F90" s="13"/>
      <c r="G90" s="13"/>
      <c r="I90" s="8"/>
      <c r="Y90" s="53"/>
      <c r="Z90" s="53"/>
      <c r="AC90" s="59"/>
      <c r="AE90" s="55"/>
      <c r="AF90" s="57"/>
      <c r="AG90" s="4"/>
      <c r="AH90" s="55"/>
      <c r="AI90" s="55"/>
      <c r="AJ90" s="13"/>
      <c r="AK90" s="70"/>
      <c r="AL90" s="49"/>
    </row>
    <row r="91" spans="1:38" ht="12.75">
      <c r="A91" s="2" t="s">
        <v>127</v>
      </c>
      <c r="B91" s="56"/>
      <c r="C91" s="56"/>
      <c r="D91" s="2"/>
      <c r="E91" s="2"/>
      <c r="F91" s="2"/>
      <c r="G91" s="2"/>
      <c r="H91" s="2"/>
      <c r="I91" s="15"/>
      <c r="J91" s="26"/>
      <c r="K91" s="26"/>
      <c r="L91" s="26"/>
      <c r="M91" s="26"/>
      <c r="N91" s="26"/>
      <c r="Y91" s="54"/>
      <c r="Z91" s="54"/>
      <c r="AC91" s="59"/>
      <c r="AD91" s="2"/>
      <c r="AE91" s="56"/>
      <c r="AF91" s="57"/>
      <c r="AG91" s="56"/>
      <c r="AH91" s="56"/>
      <c r="AI91" s="56"/>
      <c r="AJ91" s="2"/>
      <c r="AK91" s="71"/>
      <c r="AL91" s="49"/>
    </row>
    <row r="92" spans="1:38" ht="12.75">
      <c r="A92" s="41" t="s">
        <v>49</v>
      </c>
      <c r="B92" s="44">
        <v>41</v>
      </c>
      <c r="C92" s="3">
        <v>7</v>
      </c>
      <c r="D92" s="3">
        <f aca="true" t="shared" si="42" ref="D92:D104">B92+C92</f>
        <v>48</v>
      </c>
      <c r="E92" s="18">
        <v>0.99</v>
      </c>
      <c r="F92" s="18">
        <f aca="true" t="shared" si="43" ref="F92:F104">B92*E92</f>
        <v>40.589999999999996</v>
      </c>
      <c r="G92" s="18">
        <f aca="true" t="shared" si="44" ref="G92:G104">C92*E92</f>
        <v>6.93</v>
      </c>
      <c r="H92" s="7">
        <f aca="true" t="shared" si="45" ref="H92:H104">D92*E92</f>
        <v>47.519999999999996</v>
      </c>
      <c r="I92" s="16"/>
      <c r="J92" s="24"/>
      <c r="K92" s="24"/>
      <c r="L92" s="24">
        <v>48</v>
      </c>
      <c r="M92" s="24"/>
      <c r="N92" s="24"/>
      <c r="O92" s="25">
        <f aca="true" t="shared" si="46" ref="O92:O104">SUM(J92:N92)*E92</f>
        <v>47.519999999999996</v>
      </c>
      <c r="Q92" s="27">
        <v>12</v>
      </c>
      <c r="R92" s="27"/>
      <c r="S92" s="27">
        <v>9</v>
      </c>
      <c r="T92" s="27"/>
      <c r="U92" s="27">
        <v>15</v>
      </c>
      <c r="V92" s="27"/>
      <c r="W92" s="27">
        <v>6</v>
      </c>
      <c r="X92" s="27"/>
      <c r="Y92" s="7">
        <f aca="true" t="shared" si="47" ref="Y92:Y103">(Q92+S92+U92+W92)*E92</f>
        <v>41.58</v>
      </c>
      <c r="Z92" s="7">
        <f t="shared" si="30"/>
        <v>0</v>
      </c>
      <c r="AA92" s="3">
        <f aca="true" t="shared" si="48" ref="AA92:AA104">B92+SUM(J92:N92)-SUM(Q92:X92)</f>
        <v>47</v>
      </c>
      <c r="AB92" s="25">
        <f aca="true" t="shared" si="49" ref="AB92:AB104">AA92*E92</f>
        <v>46.53</v>
      </c>
      <c r="AC92" s="58">
        <v>24</v>
      </c>
      <c r="AD92" s="3">
        <v>48</v>
      </c>
      <c r="AE92" s="3">
        <f aca="true" t="shared" si="50" ref="AE92:AE104">IF(AD92-AA92&lt;0,0,AD92-AA92)</f>
        <v>1</v>
      </c>
      <c r="AF92" s="63"/>
      <c r="AG92" s="44"/>
      <c r="AH92" s="3">
        <f>AG92-AA92</f>
        <v>-47</v>
      </c>
      <c r="AI92" s="3"/>
      <c r="AJ92" s="18">
        <f aca="true" t="shared" si="51" ref="AJ92:AJ104">E92</f>
        <v>0.99</v>
      </c>
      <c r="AK92" s="18">
        <f t="shared" si="28"/>
        <v>0</v>
      </c>
      <c r="AL92" s="69">
        <f>AK92-H92</f>
        <v>-47.519999999999996</v>
      </c>
    </row>
    <row r="93" spans="1:38" ht="12.75">
      <c r="A93" s="41" t="s">
        <v>45</v>
      </c>
      <c r="B93" s="44">
        <v>20</v>
      </c>
      <c r="C93" s="3">
        <v>16</v>
      </c>
      <c r="D93" s="3">
        <f t="shared" si="42"/>
        <v>36</v>
      </c>
      <c r="E93" s="18">
        <v>0.68</v>
      </c>
      <c r="F93" s="18">
        <f t="shared" si="43"/>
        <v>13.600000000000001</v>
      </c>
      <c r="G93" s="18">
        <f t="shared" si="44"/>
        <v>10.88</v>
      </c>
      <c r="H93" s="7">
        <f t="shared" si="45"/>
        <v>24.48</v>
      </c>
      <c r="I93" s="16"/>
      <c r="J93" s="24"/>
      <c r="K93" s="24">
        <v>48</v>
      </c>
      <c r="L93" s="24"/>
      <c r="M93" s="24">
        <v>48</v>
      </c>
      <c r="N93" s="24"/>
      <c r="O93" s="25">
        <f t="shared" si="46"/>
        <v>65.28</v>
      </c>
      <c r="Q93" s="27">
        <v>6</v>
      </c>
      <c r="R93" s="27"/>
      <c r="S93" s="27">
        <v>13</v>
      </c>
      <c r="T93" s="27"/>
      <c r="U93" s="27">
        <v>24</v>
      </c>
      <c r="V93" s="27">
        <v>3</v>
      </c>
      <c r="W93" s="27">
        <v>12</v>
      </c>
      <c r="X93" s="27">
        <v>9</v>
      </c>
      <c r="Y93" s="7">
        <f t="shared" si="47"/>
        <v>37.400000000000006</v>
      </c>
      <c r="Z93" s="7">
        <f t="shared" si="30"/>
        <v>8.16</v>
      </c>
      <c r="AA93" s="3">
        <f t="shared" si="48"/>
        <v>49</v>
      </c>
      <c r="AB93" s="25">
        <f t="shared" si="49"/>
        <v>33.32</v>
      </c>
      <c r="AC93" s="58">
        <v>24</v>
      </c>
      <c r="AD93" s="3">
        <v>48</v>
      </c>
      <c r="AE93" s="3">
        <f>IF(AD93-AA93&lt;0,0,AD93-AA93)</f>
        <v>0</v>
      </c>
      <c r="AF93" s="63"/>
      <c r="AG93" s="44"/>
      <c r="AH93" s="3">
        <f aca="true" t="shared" si="52" ref="AH93:AH104">AG93-AA93</f>
        <v>-49</v>
      </c>
      <c r="AI93" s="3"/>
      <c r="AJ93" s="18">
        <f t="shared" si="51"/>
        <v>0.68</v>
      </c>
      <c r="AK93" s="18">
        <f t="shared" si="28"/>
        <v>0</v>
      </c>
      <c r="AL93" s="69">
        <f aca="true" t="shared" si="53" ref="AL93:AL104">AK93-H93</f>
        <v>-24.48</v>
      </c>
    </row>
    <row r="94" spans="1:38" ht="12.75">
      <c r="A94" s="41" t="s">
        <v>44</v>
      </c>
      <c r="B94" s="44">
        <v>53</v>
      </c>
      <c r="C94" s="3">
        <v>32</v>
      </c>
      <c r="D94" s="3">
        <f t="shared" si="42"/>
        <v>85</v>
      </c>
      <c r="E94" s="18">
        <v>0.68</v>
      </c>
      <c r="F94" s="18">
        <f t="shared" si="43"/>
        <v>36.04</v>
      </c>
      <c r="G94" s="18">
        <f t="shared" si="44"/>
        <v>21.76</v>
      </c>
      <c r="H94" s="7">
        <f t="shared" si="45"/>
        <v>57.800000000000004</v>
      </c>
      <c r="I94" s="16"/>
      <c r="J94" s="24"/>
      <c r="K94" s="24">
        <v>24</v>
      </c>
      <c r="L94" s="24"/>
      <c r="M94" s="24">
        <v>24</v>
      </c>
      <c r="N94" s="24"/>
      <c r="O94" s="25">
        <f t="shared" si="46"/>
        <v>32.64</v>
      </c>
      <c r="Q94" s="27"/>
      <c r="R94" s="27"/>
      <c r="S94" s="27">
        <v>2</v>
      </c>
      <c r="T94" s="27"/>
      <c r="U94" s="27">
        <v>6</v>
      </c>
      <c r="V94" s="27"/>
      <c r="W94" s="27">
        <v>12</v>
      </c>
      <c r="X94" s="27">
        <v>6</v>
      </c>
      <c r="Y94" s="7">
        <f t="shared" si="47"/>
        <v>13.600000000000001</v>
      </c>
      <c r="Z94" s="7">
        <f t="shared" si="30"/>
        <v>4.08</v>
      </c>
      <c r="AA94" s="3">
        <f t="shared" si="48"/>
        <v>75</v>
      </c>
      <c r="AB94" s="25">
        <f t="shared" si="49"/>
        <v>51.00000000000001</v>
      </c>
      <c r="AC94" s="58">
        <v>24</v>
      </c>
      <c r="AD94" s="3">
        <v>96</v>
      </c>
      <c r="AE94" s="3">
        <f t="shared" si="50"/>
        <v>21</v>
      </c>
      <c r="AF94" s="63"/>
      <c r="AG94" s="44"/>
      <c r="AH94" s="3">
        <f t="shared" si="52"/>
        <v>-75</v>
      </c>
      <c r="AI94" s="3"/>
      <c r="AJ94" s="18">
        <f t="shared" si="51"/>
        <v>0.68</v>
      </c>
      <c r="AK94" s="18">
        <f t="shared" si="28"/>
        <v>0</v>
      </c>
      <c r="AL94" s="69">
        <f t="shared" si="53"/>
        <v>-57.800000000000004</v>
      </c>
    </row>
    <row r="95" spans="1:38" ht="12.75">
      <c r="A95" s="41" t="s">
        <v>48</v>
      </c>
      <c r="B95" s="44">
        <v>100</v>
      </c>
      <c r="C95" s="3">
        <v>11</v>
      </c>
      <c r="D95" s="3">
        <f t="shared" si="42"/>
        <v>111</v>
      </c>
      <c r="E95" s="18">
        <v>0.98</v>
      </c>
      <c r="F95" s="18">
        <f t="shared" si="43"/>
        <v>98</v>
      </c>
      <c r="G95" s="18">
        <f t="shared" si="44"/>
        <v>10.78</v>
      </c>
      <c r="H95" s="7">
        <f t="shared" si="45"/>
        <v>108.78</v>
      </c>
      <c r="I95" s="16"/>
      <c r="J95" s="24"/>
      <c r="K95" s="24">
        <v>48</v>
      </c>
      <c r="L95" s="24"/>
      <c r="M95" s="24"/>
      <c r="N95" s="24"/>
      <c r="O95" s="25">
        <f t="shared" si="46"/>
        <v>47.04</v>
      </c>
      <c r="Q95" s="27">
        <v>12</v>
      </c>
      <c r="R95" s="27"/>
      <c r="S95" s="27">
        <v>24</v>
      </c>
      <c r="T95" s="27"/>
      <c r="U95" s="27">
        <v>29</v>
      </c>
      <c r="V95" s="27"/>
      <c r="W95" s="27">
        <v>24</v>
      </c>
      <c r="X95" s="27">
        <v>1</v>
      </c>
      <c r="Y95" s="7">
        <f t="shared" si="47"/>
        <v>87.22</v>
      </c>
      <c r="Z95" s="7">
        <f t="shared" si="30"/>
        <v>0.98</v>
      </c>
      <c r="AA95" s="3">
        <f t="shared" si="48"/>
        <v>58</v>
      </c>
      <c r="AB95" s="25">
        <f t="shared" si="49"/>
        <v>56.839999999999996</v>
      </c>
      <c r="AC95" s="58">
        <v>24</v>
      </c>
      <c r="AD95" s="3">
        <v>96</v>
      </c>
      <c r="AE95" s="3">
        <f t="shared" si="50"/>
        <v>38</v>
      </c>
      <c r="AF95" s="63"/>
      <c r="AG95" s="44"/>
      <c r="AH95" s="3">
        <f t="shared" si="52"/>
        <v>-58</v>
      </c>
      <c r="AI95" s="3"/>
      <c r="AJ95" s="18">
        <f t="shared" si="51"/>
        <v>0.98</v>
      </c>
      <c r="AK95" s="18">
        <f t="shared" si="28"/>
        <v>0</v>
      </c>
      <c r="AL95" s="69">
        <f t="shared" si="53"/>
        <v>-108.78</v>
      </c>
    </row>
    <row r="96" spans="1:38" ht="12.75">
      <c r="A96" s="41" t="s">
        <v>138</v>
      </c>
      <c r="B96" s="44">
        <v>36</v>
      </c>
      <c r="C96" s="3">
        <v>18</v>
      </c>
      <c r="D96" s="3">
        <f t="shared" si="42"/>
        <v>54</v>
      </c>
      <c r="E96" s="18">
        <v>0.68</v>
      </c>
      <c r="F96" s="18">
        <f t="shared" si="43"/>
        <v>24.48</v>
      </c>
      <c r="G96" s="18">
        <f t="shared" si="44"/>
        <v>12.24</v>
      </c>
      <c r="H96" s="7">
        <f t="shared" si="45"/>
        <v>36.720000000000006</v>
      </c>
      <c r="I96" s="16"/>
      <c r="J96" s="24"/>
      <c r="K96" s="24">
        <v>48</v>
      </c>
      <c r="L96" s="24"/>
      <c r="M96" s="24"/>
      <c r="N96" s="24"/>
      <c r="O96" s="25">
        <f t="shared" si="46"/>
        <v>32.64</v>
      </c>
      <c r="Q96" s="27"/>
      <c r="R96" s="27"/>
      <c r="S96" s="27">
        <v>3</v>
      </c>
      <c r="T96" s="27"/>
      <c r="U96" s="27">
        <v>6</v>
      </c>
      <c r="V96" s="27"/>
      <c r="W96" s="27"/>
      <c r="X96" s="27"/>
      <c r="Y96" s="7">
        <f>(Q96+S96+U96+W96)*E96</f>
        <v>6.12</v>
      </c>
      <c r="Z96" s="7">
        <f t="shared" si="30"/>
        <v>0</v>
      </c>
      <c r="AA96" s="3">
        <f t="shared" si="48"/>
        <v>75</v>
      </c>
      <c r="AB96" s="25">
        <f>AA96*E96</f>
        <v>51.00000000000001</v>
      </c>
      <c r="AC96" s="58">
        <v>24</v>
      </c>
      <c r="AD96" s="3">
        <v>48</v>
      </c>
      <c r="AE96" s="3">
        <f>IF(AD96-AA96&lt;0,0,AD96-AA96)</f>
        <v>0</v>
      </c>
      <c r="AF96" s="63"/>
      <c r="AG96" s="44"/>
      <c r="AH96" s="3">
        <f t="shared" si="52"/>
        <v>-75</v>
      </c>
      <c r="AI96" s="3"/>
      <c r="AJ96" s="18">
        <f t="shared" si="51"/>
        <v>0.68</v>
      </c>
      <c r="AK96" s="18">
        <f t="shared" si="28"/>
        <v>0</v>
      </c>
      <c r="AL96" s="69">
        <f t="shared" si="53"/>
        <v>-36.720000000000006</v>
      </c>
    </row>
    <row r="97" spans="1:38" ht="12.75">
      <c r="A97" s="41" t="s">
        <v>108</v>
      </c>
      <c r="B97" s="44">
        <v>28</v>
      </c>
      <c r="C97" s="3">
        <v>14</v>
      </c>
      <c r="D97" s="3">
        <f t="shared" si="42"/>
        <v>42</v>
      </c>
      <c r="E97" s="18">
        <v>1.04</v>
      </c>
      <c r="F97" s="18">
        <f t="shared" si="43"/>
        <v>29.12</v>
      </c>
      <c r="G97" s="18">
        <f t="shared" si="44"/>
        <v>14.56</v>
      </c>
      <c r="H97" s="7">
        <f t="shared" si="45"/>
        <v>43.68</v>
      </c>
      <c r="I97" s="16"/>
      <c r="J97" s="24"/>
      <c r="K97" s="24">
        <v>24</v>
      </c>
      <c r="L97" s="24"/>
      <c r="M97" s="24"/>
      <c r="N97" s="24"/>
      <c r="O97" s="25">
        <f t="shared" si="46"/>
        <v>24.96</v>
      </c>
      <c r="Q97" s="27">
        <v>6</v>
      </c>
      <c r="R97" s="27"/>
      <c r="S97" s="27">
        <v>6</v>
      </c>
      <c r="T97" s="27"/>
      <c r="U97" s="27">
        <v>12</v>
      </c>
      <c r="V97" s="27"/>
      <c r="W97" s="27">
        <v>6</v>
      </c>
      <c r="X97" s="27"/>
      <c r="Y97" s="7">
        <f t="shared" si="47"/>
        <v>31.200000000000003</v>
      </c>
      <c r="Z97" s="7">
        <f t="shared" si="30"/>
        <v>0</v>
      </c>
      <c r="AA97" s="3">
        <f t="shared" si="48"/>
        <v>22</v>
      </c>
      <c r="AB97" s="25">
        <f t="shared" si="49"/>
        <v>22.880000000000003</v>
      </c>
      <c r="AC97" s="58">
        <v>24</v>
      </c>
      <c r="AD97" s="3">
        <v>24</v>
      </c>
      <c r="AE97" s="3">
        <f t="shared" si="50"/>
        <v>2</v>
      </c>
      <c r="AF97" s="63"/>
      <c r="AG97" s="44"/>
      <c r="AH97" s="3">
        <f t="shared" si="52"/>
        <v>-22</v>
      </c>
      <c r="AI97" s="3"/>
      <c r="AJ97" s="18">
        <f t="shared" si="51"/>
        <v>1.04</v>
      </c>
      <c r="AK97" s="18">
        <f t="shared" si="28"/>
        <v>0</v>
      </c>
      <c r="AL97" s="69">
        <f t="shared" si="53"/>
        <v>-43.68</v>
      </c>
    </row>
    <row r="98" spans="1:38" ht="12.75">
      <c r="A98" s="41" t="s">
        <v>47</v>
      </c>
      <c r="B98" s="44">
        <v>49</v>
      </c>
      <c r="C98" s="3">
        <v>11</v>
      </c>
      <c r="D98" s="3">
        <f t="shared" si="42"/>
        <v>60</v>
      </c>
      <c r="E98" s="18">
        <v>0.92</v>
      </c>
      <c r="F98" s="18">
        <f t="shared" si="43"/>
        <v>45.080000000000005</v>
      </c>
      <c r="G98" s="18">
        <f t="shared" si="44"/>
        <v>10.120000000000001</v>
      </c>
      <c r="H98" s="7">
        <f t="shared" si="45"/>
        <v>55.2</v>
      </c>
      <c r="I98" s="16"/>
      <c r="J98" s="24"/>
      <c r="K98" s="24">
        <v>24</v>
      </c>
      <c r="L98" s="24">
        <v>48</v>
      </c>
      <c r="M98" s="24">
        <v>24</v>
      </c>
      <c r="N98" s="24"/>
      <c r="O98" s="25">
        <f t="shared" si="46"/>
        <v>88.32000000000001</v>
      </c>
      <c r="Q98" s="27">
        <v>6</v>
      </c>
      <c r="R98" s="27"/>
      <c r="S98" s="27">
        <v>4</v>
      </c>
      <c r="T98" s="27"/>
      <c r="U98" s="27">
        <v>18</v>
      </c>
      <c r="V98" s="27"/>
      <c r="W98" s="27">
        <v>15</v>
      </c>
      <c r="X98" s="27">
        <v>42</v>
      </c>
      <c r="Y98" s="7">
        <f t="shared" si="47"/>
        <v>39.56</v>
      </c>
      <c r="Z98" s="7">
        <f t="shared" si="30"/>
        <v>38.64</v>
      </c>
      <c r="AA98" s="3">
        <f t="shared" si="48"/>
        <v>60</v>
      </c>
      <c r="AB98" s="25">
        <f t="shared" si="49"/>
        <v>55.2</v>
      </c>
      <c r="AC98" s="58">
        <v>24</v>
      </c>
      <c r="AD98" s="3">
        <v>96</v>
      </c>
      <c r="AE98" s="3">
        <f t="shared" si="50"/>
        <v>36</v>
      </c>
      <c r="AF98" s="63"/>
      <c r="AG98" s="44"/>
      <c r="AH98" s="3">
        <f t="shared" si="52"/>
        <v>-60</v>
      </c>
      <c r="AI98" s="3"/>
      <c r="AJ98" s="18">
        <f t="shared" si="51"/>
        <v>0.92</v>
      </c>
      <c r="AK98" s="18">
        <f t="shared" si="28"/>
        <v>0</v>
      </c>
      <c r="AL98" s="69">
        <f t="shared" si="53"/>
        <v>-55.2</v>
      </c>
    </row>
    <row r="99" spans="1:38" ht="12.75">
      <c r="A99" s="41" t="s">
        <v>53</v>
      </c>
      <c r="B99" s="44">
        <v>36</v>
      </c>
      <c r="C99" s="3">
        <v>17</v>
      </c>
      <c r="D99" s="3">
        <f t="shared" si="42"/>
        <v>53</v>
      </c>
      <c r="E99" s="18">
        <v>0.8</v>
      </c>
      <c r="F99" s="18">
        <f t="shared" si="43"/>
        <v>28.8</v>
      </c>
      <c r="G99" s="18">
        <f t="shared" si="44"/>
        <v>13.600000000000001</v>
      </c>
      <c r="H99" s="7">
        <f t="shared" si="45"/>
        <v>42.400000000000006</v>
      </c>
      <c r="I99" s="16"/>
      <c r="J99" s="24"/>
      <c r="K99" s="24">
        <v>24</v>
      </c>
      <c r="L99" s="24"/>
      <c r="M99" s="24"/>
      <c r="N99" s="24"/>
      <c r="O99" s="25">
        <f t="shared" si="46"/>
        <v>19.200000000000003</v>
      </c>
      <c r="Q99" s="27">
        <v>6</v>
      </c>
      <c r="R99" s="27"/>
      <c r="S99" s="27">
        <v>6</v>
      </c>
      <c r="T99" s="27"/>
      <c r="U99" s="27">
        <v>6</v>
      </c>
      <c r="V99" s="27"/>
      <c r="W99" s="27">
        <v>6</v>
      </c>
      <c r="X99" s="27"/>
      <c r="Y99" s="7">
        <f t="shared" si="47"/>
        <v>19.200000000000003</v>
      </c>
      <c r="Z99" s="7">
        <f t="shared" si="30"/>
        <v>0</v>
      </c>
      <c r="AA99" s="3">
        <f t="shared" si="48"/>
        <v>36</v>
      </c>
      <c r="AB99" s="25">
        <f t="shared" si="49"/>
        <v>28.8</v>
      </c>
      <c r="AC99" s="58">
        <v>24</v>
      </c>
      <c r="AD99" s="3">
        <v>24</v>
      </c>
      <c r="AE99" s="3">
        <f t="shared" si="50"/>
        <v>0</v>
      </c>
      <c r="AF99" s="63"/>
      <c r="AG99" s="44"/>
      <c r="AH99" s="3">
        <f t="shared" si="52"/>
        <v>-36</v>
      </c>
      <c r="AI99" s="3"/>
      <c r="AJ99" s="18">
        <f t="shared" si="51"/>
        <v>0.8</v>
      </c>
      <c r="AK99" s="18">
        <f t="shared" si="28"/>
        <v>0</v>
      </c>
      <c r="AL99" s="69">
        <f t="shared" si="53"/>
        <v>-42.400000000000006</v>
      </c>
    </row>
    <row r="100" spans="1:38" ht="12.75">
      <c r="A100" s="41" t="s">
        <v>43</v>
      </c>
      <c r="B100" s="44">
        <v>48</v>
      </c>
      <c r="C100" s="3">
        <v>24</v>
      </c>
      <c r="D100" s="3">
        <f t="shared" si="42"/>
        <v>72</v>
      </c>
      <c r="E100" s="18">
        <v>0.68</v>
      </c>
      <c r="F100" s="18">
        <f t="shared" si="43"/>
        <v>32.64</v>
      </c>
      <c r="G100" s="18">
        <f t="shared" si="44"/>
        <v>16.32</v>
      </c>
      <c r="H100" s="7">
        <f t="shared" si="45"/>
        <v>48.96</v>
      </c>
      <c r="I100" s="16"/>
      <c r="J100" s="24"/>
      <c r="K100" s="24">
        <v>24</v>
      </c>
      <c r="L100" s="24">
        <v>48</v>
      </c>
      <c r="M100" s="24"/>
      <c r="N100" s="24"/>
      <c r="O100" s="25">
        <f t="shared" si="46"/>
        <v>48.96</v>
      </c>
      <c r="Q100" s="27">
        <v>6</v>
      </c>
      <c r="R100" s="27"/>
      <c r="S100" s="27">
        <v>12</v>
      </c>
      <c r="T100" s="27"/>
      <c r="U100" s="27">
        <v>12</v>
      </c>
      <c r="V100" s="27"/>
      <c r="W100" s="27">
        <v>12</v>
      </c>
      <c r="X100" s="27"/>
      <c r="Y100" s="7">
        <f t="shared" si="47"/>
        <v>28.560000000000002</v>
      </c>
      <c r="Z100" s="7">
        <f t="shared" si="30"/>
        <v>0</v>
      </c>
      <c r="AA100" s="3">
        <f t="shared" si="48"/>
        <v>78</v>
      </c>
      <c r="AB100" s="25">
        <f t="shared" si="49"/>
        <v>53.040000000000006</v>
      </c>
      <c r="AC100" s="58">
        <v>24</v>
      </c>
      <c r="AD100" s="3">
        <v>96</v>
      </c>
      <c r="AE100" s="3">
        <f t="shared" si="50"/>
        <v>18</v>
      </c>
      <c r="AF100" s="63"/>
      <c r="AG100" s="44"/>
      <c r="AH100" s="3">
        <f t="shared" si="52"/>
        <v>-78</v>
      </c>
      <c r="AI100" s="3"/>
      <c r="AJ100" s="18">
        <f t="shared" si="51"/>
        <v>0.68</v>
      </c>
      <c r="AK100" s="18">
        <f t="shared" si="28"/>
        <v>0</v>
      </c>
      <c r="AL100" s="69">
        <f t="shared" si="53"/>
        <v>-48.96</v>
      </c>
    </row>
    <row r="101" spans="1:38" ht="12.75">
      <c r="A101" s="41" t="s">
        <v>52</v>
      </c>
      <c r="B101" s="44">
        <v>24</v>
      </c>
      <c r="C101" s="3">
        <v>18</v>
      </c>
      <c r="D101" s="3">
        <f t="shared" si="42"/>
        <v>42</v>
      </c>
      <c r="E101" s="18">
        <v>0.92</v>
      </c>
      <c r="F101" s="18">
        <f t="shared" si="43"/>
        <v>22.080000000000002</v>
      </c>
      <c r="G101" s="18">
        <f t="shared" si="44"/>
        <v>16.560000000000002</v>
      </c>
      <c r="H101" s="7">
        <f t="shared" si="45"/>
        <v>38.64</v>
      </c>
      <c r="I101" s="16"/>
      <c r="J101" s="24"/>
      <c r="K101" s="24"/>
      <c r="L101" s="24">
        <v>24</v>
      </c>
      <c r="M101" s="24"/>
      <c r="N101" s="24"/>
      <c r="O101" s="25">
        <f t="shared" si="46"/>
        <v>22.080000000000002</v>
      </c>
      <c r="Q101" s="27">
        <v>12</v>
      </c>
      <c r="R101" s="27"/>
      <c r="S101" s="27"/>
      <c r="T101" s="27"/>
      <c r="U101" s="27">
        <v>6</v>
      </c>
      <c r="V101" s="27"/>
      <c r="W101" s="27">
        <v>6</v>
      </c>
      <c r="X101" s="27"/>
      <c r="Y101" s="7">
        <f t="shared" si="47"/>
        <v>22.080000000000002</v>
      </c>
      <c r="Z101" s="7">
        <f t="shared" si="30"/>
        <v>0</v>
      </c>
      <c r="AA101" s="3">
        <f t="shared" si="48"/>
        <v>24</v>
      </c>
      <c r="AB101" s="25">
        <f t="shared" si="49"/>
        <v>22.080000000000002</v>
      </c>
      <c r="AC101" s="58">
        <v>24</v>
      </c>
      <c r="AD101" s="3">
        <v>24</v>
      </c>
      <c r="AE101" s="3">
        <f t="shared" si="50"/>
        <v>0</v>
      </c>
      <c r="AF101" s="63"/>
      <c r="AG101" s="44"/>
      <c r="AH101" s="3">
        <f t="shared" si="52"/>
        <v>-24</v>
      </c>
      <c r="AI101" s="3"/>
      <c r="AJ101" s="18">
        <f t="shared" si="51"/>
        <v>0.92</v>
      </c>
      <c r="AK101" s="18">
        <f t="shared" si="28"/>
        <v>0</v>
      </c>
      <c r="AL101" s="69">
        <f t="shared" si="53"/>
        <v>-38.64</v>
      </c>
    </row>
    <row r="102" spans="1:38" ht="12.75">
      <c r="A102" s="41" t="s">
        <v>136</v>
      </c>
      <c r="B102" s="44">
        <v>76</v>
      </c>
      <c r="C102" s="3">
        <v>7</v>
      </c>
      <c r="D102" s="3">
        <f t="shared" si="42"/>
        <v>83</v>
      </c>
      <c r="E102" s="18">
        <v>0.67</v>
      </c>
      <c r="F102" s="18">
        <f t="shared" si="43"/>
        <v>50.92</v>
      </c>
      <c r="G102" s="18">
        <f t="shared" si="44"/>
        <v>4.69</v>
      </c>
      <c r="H102" s="7">
        <f t="shared" si="45"/>
        <v>55.61000000000001</v>
      </c>
      <c r="I102" s="16"/>
      <c r="J102" s="24"/>
      <c r="K102" s="24"/>
      <c r="L102" s="24"/>
      <c r="M102" s="24"/>
      <c r="N102" s="24"/>
      <c r="O102" s="25">
        <f t="shared" si="46"/>
        <v>0</v>
      </c>
      <c r="Q102" s="27"/>
      <c r="R102" s="27"/>
      <c r="S102" s="27"/>
      <c r="T102" s="27"/>
      <c r="U102" s="27"/>
      <c r="V102" s="27"/>
      <c r="W102" s="27"/>
      <c r="X102" s="27"/>
      <c r="Y102" s="7">
        <f t="shared" si="47"/>
        <v>0</v>
      </c>
      <c r="Z102" s="7">
        <f t="shared" si="30"/>
        <v>0</v>
      </c>
      <c r="AA102" s="3">
        <f t="shared" si="48"/>
        <v>76</v>
      </c>
      <c r="AB102" s="25">
        <f t="shared" si="49"/>
        <v>50.92</v>
      </c>
      <c r="AC102" s="58">
        <v>24</v>
      </c>
      <c r="AD102" s="3">
        <v>6</v>
      </c>
      <c r="AE102" s="3">
        <f t="shared" si="50"/>
        <v>0</v>
      </c>
      <c r="AF102" s="63"/>
      <c r="AG102" s="44"/>
      <c r="AH102" s="3">
        <f t="shared" si="52"/>
        <v>-76</v>
      </c>
      <c r="AI102" s="3"/>
      <c r="AJ102" s="18">
        <f t="shared" si="51"/>
        <v>0.67</v>
      </c>
      <c r="AK102" s="18">
        <f t="shared" si="28"/>
        <v>0</v>
      </c>
      <c r="AL102" s="69">
        <f t="shared" si="53"/>
        <v>-55.61000000000001</v>
      </c>
    </row>
    <row r="103" spans="1:38" ht="12.75">
      <c r="A103" s="41" t="s">
        <v>51</v>
      </c>
      <c r="B103" s="44">
        <v>30</v>
      </c>
      <c r="C103" s="3">
        <v>19</v>
      </c>
      <c r="D103" s="3">
        <f t="shared" si="42"/>
        <v>49</v>
      </c>
      <c r="E103" s="18">
        <v>0.99</v>
      </c>
      <c r="F103" s="18">
        <f t="shared" si="43"/>
        <v>29.7</v>
      </c>
      <c r="G103" s="18">
        <f t="shared" si="44"/>
        <v>18.81</v>
      </c>
      <c r="H103" s="7">
        <f t="shared" si="45"/>
        <v>48.51</v>
      </c>
      <c r="I103" s="16"/>
      <c r="J103" s="24"/>
      <c r="K103" s="24"/>
      <c r="L103" s="24"/>
      <c r="M103" s="24"/>
      <c r="N103" s="24"/>
      <c r="O103" s="25">
        <f t="shared" si="46"/>
        <v>0</v>
      </c>
      <c r="Q103" s="27"/>
      <c r="R103" s="27"/>
      <c r="S103" s="27"/>
      <c r="T103" s="27"/>
      <c r="U103" s="27"/>
      <c r="V103" s="27"/>
      <c r="W103" s="27"/>
      <c r="X103" s="27"/>
      <c r="Y103" s="7">
        <f t="shared" si="47"/>
        <v>0</v>
      </c>
      <c r="Z103" s="7">
        <f t="shared" si="30"/>
        <v>0</v>
      </c>
      <c r="AA103" s="3">
        <f t="shared" si="48"/>
        <v>30</v>
      </c>
      <c r="AB103" s="25">
        <f t="shared" si="49"/>
        <v>29.7</v>
      </c>
      <c r="AC103" s="58">
        <v>24</v>
      </c>
      <c r="AD103" s="3">
        <v>24</v>
      </c>
      <c r="AE103" s="3">
        <f t="shared" si="50"/>
        <v>0</v>
      </c>
      <c r="AF103" s="63"/>
      <c r="AG103" s="44"/>
      <c r="AH103" s="3">
        <f t="shared" si="52"/>
        <v>-30</v>
      </c>
      <c r="AI103" s="3"/>
      <c r="AJ103" s="18">
        <f t="shared" si="51"/>
        <v>0.99</v>
      </c>
      <c r="AK103" s="18">
        <f t="shared" si="28"/>
        <v>0</v>
      </c>
      <c r="AL103" s="69">
        <f t="shared" si="53"/>
        <v>-48.51</v>
      </c>
    </row>
    <row r="104" spans="1:38" ht="12.75">
      <c r="A104" s="41" t="s">
        <v>46</v>
      </c>
      <c r="B104" s="44">
        <v>36</v>
      </c>
      <c r="C104" s="3">
        <v>17</v>
      </c>
      <c r="D104" s="3">
        <f t="shared" si="42"/>
        <v>53</v>
      </c>
      <c r="E104" s="18">
        <v>0.99</v>
      </c>
      <c r="F104" s="18">
        <f t="shared" si="43"/>
        <v>35.64</v>
      </c>
      <c r="G104" s="18">
        <f t="shared" si="44"/>
        <v>16.83</v>
      </c>
      <c r="H104" s="7">
        <f t="shared" si="45"/>
        <v>52.47</v>
      </c>
      <c r="I104" s="16"/>
      <c r="J104" s="24"/>
      <c r="K104" s="24">
        <v>24</v>
      </c>
      <c r="L104" s="24"/>
      <c r="M104" s="24"/>
      <c r="N104" s="24"/>
      <c r="O104" s="25">
        <f t="shared" si="46"/>
        <v>23.759999999999998</v>
      </c>
      <c r="Q104" s="27"/>
      <c r="R104" s="27"/>
      <c r="S104" s="27">
        <v>1</v>
      </c>
      <c r="T104" s="27"/>
      <c r="U104" s="27">
        <v>12</v>
      </c>
      <c r="V104" s="27"/>
      <c r="W104" s="27"/>
      <c r="X104" s="27"/>
      <c r="Y104" s="7">
        <f t="shared" si="29"/>
        <v>12.87</v>
      </c>
      <c r="Z104" s="7">
        <f t="shared" si="30"/>
        <v>0</v>
      </c>
      <c r="AA104" s="3">
        <f t="shared" si="48"/>
        <v>47</v>
      </c>
      <c r="AB104" s="25">
        <f t="shared" si="49"/>
        <v>46.53</v>
      </c>
      <c r="AC104" s="58">
        <v>24</v>
      </c>
      <c r="AD104" s="3">
        <v>48</v>
      </c>
      <c r="AE104" s="3">
        <f t="shared" si="50"/>
        <v>1</v>
      </c>
      <c r="AF104" s="63"/>
      <c r="AG104" s="44"/>
      <c r="AH104" s="3">
        <f t="shared" si="52"/>
        <v>-47</v>
      </c>
      <c r="AI104" s="3"/>
      <c r="AJ104" s="18">
        <f t="shared" si="51"/>
        <v>0.99</v>
      </c>
      <c r="AK104" s="18">
        <f t="shared" si="28"/>
        <v>0</v>
      </c>
      <c r="AL104" s="69">
        <f t="shared" si="53"/>
        <v>-52.47</v>
      </c>
    </row>
    <row r="105" spans="1:38" ht="12.75">
      <c r="A105" s="5" t="s">
        <v>70</v>
      </c>
      <c r="B105" s="4"/>
      <c r="C105" s="55"/>
      <c r="E105" s="13"/>
      <c r="F105" s="13"/>
      <c r="G105" s="13"/>
      <c r="I105" s="8"/>
      <c r="Y105" s="53"/>
      <c r="Z105" s="53"/>
      <c r="AC105" s="59"/>
      <c r="AE105" s="55"/>
      <c r="AF105" s="57"/>
      <c r="AG105" s="4"/>
      <c r="AH105" s="55"/>
      <c r="AI105" s="55"/>
      <c r="AJ105" s="13"/>
      <c r="AK105" s="70"/>
      <c r="AL105" s="49"/>
    </row>
    <row r="106" spans="1:38" ht="12.75">
      <c r="A106" s="2" t="s">
        <v>50</v>
      </c>
      <c r="B106" s="56"/>
      <c r="C106" s="56"/>
      <c r="D106" s="2"/>
      <c r="E106" s="2"/>
      <c r="F106" s="2"/>
      <c r="G106" s="2"/>
      <c r="H106" s="2"/>
      <c r="I106" s="15"/>
      <c r="J106" s="26"/>
      <c r="K106" s="26"/>
      <c r="L106" s="26"/>
      <c r="M106" s="26"/>
      <c r="N106" s="26"/>
      <c r="Y106" s="54"/>
      <c r="Z106" s="54"/>
      <c r="AC106" s="59"/>
      <c r="AD106" s="2"/>
      <c r="AE106" s="56"/>
      <c r="AF106" s="57"/>
      <c r="AG106" s="56"/>
      <c r="AH106" s="56"/>
      <c r="AI106" s="56"/>
      <c r="AJ106" s="2"/>
      <c r="AK106" s="71"/>
      <c r="AL106" s="49"/>
    </row>
    <row r="107" spans="1:38" ht="12.75">
      <c r="A107" s="41" t="s">
        <v>45</v>
      </c>
      <c r="B107" s="44"/>
      <c r="C107" s="3"/>
      <c r="D107" s="3">
        <f>B107+C107</f>
        <v>0</v>
      </c>
      <c r="E107" s="18">
        <v>91.5</v>
      </c>
      <c r="F107" s="18">
        <f>B107*E107</f>
        <v>0</v>
      </c>
      <c r="G107" s="18">
        <f>C107*E107</f>
        <v>0</v>
      </c>
      <c r="H107" s="7">
        <f>D107*E107</f>
        <v>0</v>
      </c>
      <c r="I107" s="24"/>
      <c r="J107" s="24"/>
      <c r="K107" s="24"/>
      <c r="L107" s="24">
        <v>1</v>
      </c>
      <c r="M107" s="24"/>
      <c r="N107" s="24"/>
      <c r="O107" s="25">
        <f>SUM(J107:N107)*E107</f>
        <v>91.5</v>
      </c>
      <c r="P107" s="27"/>
      <c r="Q107" s="27"/>
      <c r="R107" s="27"/>
      <c r="S107" s="27">
        <v>1</v>
      </c>
      <c r="T107" s="27"/>
      <c r="U107" s="27"/>
      <c r="V107" s="27"/>
      <c r="W107" s="27"/>
      <c r="X107" s="27"/>
      <c r="Y107" s="7">
        <f t="shared" si="29"/>
        <v>91.5</v>
      </c>
      <c r="Z107" s="7">
        <f t="shared" si="30"/>
        <v>0</v>
      </c>
      <c r="AA107" s="3">
        <f>B107+SUM(J107:N107)-SUM(Q107:X107)</f>
        <v>0</v>
      </c>
      <c r="AB107" s="25">
        <f>AA107*E107</f>
        <v>0</v>
      </c>
      <c r="AC107" s="58">
        <v>1</v>
      </c>
      <c r="AD107" s="3">
        <v>1</v>
      </c>
      <c r="AE107" s="3">
        <f>IF(AD107-AA107&lt;0,0,AD107-AA107)</f>
        <v>1</v>
      </c>
      <c r="AF107" s="63"/>
      <c r="AG107" s="44"/>
      <c r="AH107" s="3">
        <f>AG107-AA107</f>
        <v>0</v>
      </c>
      <c r="AI107" s="3"/>
      <c r="AJ107" s="18">
        <f>E107</f>
        <v>91.5</v>
      </c>
      <c r="AK107" s="18">
        <f t="shared" si="28"/>
        <v>0</v>
      </c>
      <c r="AL107" s="69">
        <f>AK107-H107</f>
        <v>0</v>
      </c>
    </row>
    <row r="108" spans="1:38" ht="12.75">
      <c r="A108" s="41" t="s">
        <v>46</v>
      </c>
      <c r="B108" s="44"/>
      <c r="C108" s="3"/>
      <c r="D108" s="3">
        <f>B108+C108</f>
        <v>0</v>
      </c>
      <c r="E108" s="18">
        <v>118</v>
      </c>
      <c r="F108" s="18">
        <f>B108*E108</f>
        <v>0</v>
      </c>
      <c r="G108" s="18">
        <f>C108*E108</f>
        <v>0</v>
      </c>
      <c r="H108" s="7">
        <f>D108*E108</f>
        <v>0</v>
      </c>
      <c r="I108" s="24"/>
      <c r="J108" s="24"/>
      <c r="K108" s="24"/>
      <c r="L108" s="24"/>
      <c r="M108" s="24"/>
      <c r="N108" s="24"/>
      <c r="O108" s="25">
        <f>SUM(J108:N108)*E108</f>
        <v>0</v>
      </c>
      <c r="P108" s="27"/>
      <c r="Q108" s="27"/>
      <c r="R108" s="27"/>
      <c r="S108" s="27"/>
      <c r="T108" s="27"/>
      <c r="U108" s="27">
        <v>1</v>
      </c>
      <c r="V108" s="27"/>
      <c r="W108" s="27"/>
      <c r="X108" s="27"/>
      <c r="Y108" s="7">
        <f t="shared" si="29"/>
        <v>118</v>
      </c>
      <c r="Z108" s="7">
        <f t="shared" si="30"/>
        <v>0</v>
      </c>
      <c r="AA108" s="3">
        <f>B108+SUM(J108:N108)-SUM(Q108:X108)</f>
        <v>-1</v>
      </c>
      <c r="AB108" s="25">
        <f>AA108*E108</f>
        <v>-118</v>
      </c>
      <c r="AC108" s="58">
        <v>1</v>
      </c>
      <c r="AD108" s="3">
        <v>1</v>
      </c>
      <c r="AE108" s="3">
        <f>IF(AD108-AA108&lt;0,0,AD108-AA108)</f>
        <v>2</v>
      </c>
      <c r="AF108" s="63"/>
      <c r="AG108" s="44"/>
      <c r="AH108" s="3">
        <f>AG108-AA108</f>
        <v>1</v>
      </c>
      <c r="AI108" s="3"/>
      <c r="AJ108" s="18">
        <f>E108</f>
        <v>118</v>
      </c>
      <c r="AK108" s="18">
        <f t="shared" si="28"/>
        <v>0</v>
      </c>
      <c r="AL108" s="69">
        <f>AK108-H108</f>
        <v>0</v>
      </c>
    </row>
    <row r="109" spans="1:38" ht="12.75">
      <c r="A109" s="41" t="s">
        <v>153</v>
      </c>
      <c r="B109" s="44"/>
      <c r="C109" s="3"/>
      <c r="D109" s="3">
        <f>B109+C109</f>
        <v>0</v>
      </c>
      <c r="E109" s="18">
        <v>106</v>
      </c>
      <c r="F109" s="18">
        <f>B109*E109</f>
        <v>0</v>
      </c>
      <c r="G109" s="18">
        <f>C109*E109</f>
        <v>0</v>
      </c>
      <c r="H109" s="7">
        <f>D109*E109</f>
        <v>0</v>
      </c>
      <c r="I109" s="24"/>
      <c r="J109" s="24"/>
      <c r="K109" s="24"/>
      <c r="L109" s="24"/>
      <c r="M109" s="24"/>
      <c r="N109" s="24"/>
      <c r="O109" s="25">
        <f>SUM(J109:N109)*E109</f>
        <v>0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7">
        <f t="shared" si="29"/>
        <v>0</v>
      </c>
      <c r="Z109" s="7">
        <f t="shared" si="30"/>
        <v>0</v>
      </c>
      <c r="AA109" s="3">
        <f>B109+SUM(J109:N109)-SUM(Q109:X109)</f>
        <v>0</v>
      </c>
      <c r="AB109" s="25">
        <f>AA109*E109</f>
        <v>0</v>
      </c>
      <c r="AC109" s="58">
        <v>1</v>
      </c>
      <c r="AD109" s="3">
        <v>1</v>
      </c>
      <c r="AE109" s="3">
        <f>IF(AD109-AA109&lt;0,0,AD109-AA109)</f>
        <v>1</v>
      </c>
      <c r="AF109" s="63"/>
      <c r="AG109" s="44"/>
      <c r="AH109" s="3">
        <f>AG109-AA109</f>
        <v>0</v>
      </c>
      <c r="AI109" s="3"/>
      <c r="AJ109" s="18">
        <f>E109</f>
        <v>106</v>
      </c>
      <c r="AK109" s="18">
        <f t="shared" si="28"/>
        <v>0</v>
      </c>
      <c r="AL109" s="69">
        <f>AK109-H109</f>
        <v>0</v>
      </c>
    </row>
    <row r="110" spans="1:38" ht="12.75">
      <c r="A110" s="41" t="s">
        <v>47</v>
      </c>
      <c r="B110" s="44"/>
      <c r="C110" s="3"/>
      <c r="D110" s="3">
        <f>B110+C110</f>
        <v>0</v>
      </c>
      <c r="E110" s="18">
        <v>111.95</v>
      </c>
      <c r="F110" s="18">
        <f>B110*E110</f>
        <v>0</v>
      </c>
      <c r="G110" s="18">
        <f>C110*E110</f>
        <v>0</v>
      </c>
      <c r="H110" s="7">
        <f>D110*E110</f>
        <v>0</v>
      </c>
      <c r="I110" s="24"/>
      <c r="J110" s="24"/>
      <c r="K110" s="24">
        <v>1</v>
      </c>
      <c r="L110" s="24"/>
      <c r="M110" s="24"/>
      <c r="N110" s="24"/>
      <c r="O110" s="25">
        <f>SUM(J110:N110)*E110</f>
        <v>111.95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7">
        <f t="shared" si="29"/>
        <v>0</v>
      </c>
      <c r="Z110" s="65">
        <f t="shared" si="30"/>
        <v>0</v>
      </c>
      <c r="AA110" s="3">
        <f>B110+SUM(J110:N110)-SUM(Q110:X110)</f>
        <v>1</v>
      </c>
      <c r="AB110" s="25">
        <f>AA110*E110</f>
        <v>111.95</v>
      </c>
      <c r="AC110" s="58">
        <v>1</v>
      </c>
      <c r="AD110" s="3">
        <v>1</v>
      </c>
      <c r="AE110" s="3">
        <f>IF(AD110-AA110&lt;0,0,AD110-AA110)</f>
        <v>0</v>
      </c>
      <c r="AF110" s="63"/>
      <c r="AG110" s="44"/>
      <c r="AH110" s="3">
        <f>AG110-AA110</f>
        <v>-1</v>
      </c>
      <c r="AI110" s="3"/>
      <c r="AJ110" s="18">
        <f>E110</f>
        <v>111.95</v>
      </c>
      <c r="AK110" s="18">
        <f t="shared" si="28"/>
        <v>0</v>
      </c>
      <c r="AL110" s="69">
        <f>AK110-H110</f>
        <v>0</v>
      </c>
    </row>
    <row r="111" spans="1:38" ht="12.75">
      <c r="A111" s="5" t="s">
        <v>70</v>
      </c>
      <c r="B111" s="4"/>
      <c r="C111" s="55"/>
      <c r="E111" s="13"/>
      <c r="F111" s="13"/>
      <c r="G111" s="13"/>
      <c r="I111" s="8"/>
      <c r="Y111" s="53"/>
      <c r="Z111" s="53"/>
      <c r="AC111" s="59"/>
      <c r="AE111" s="55"/>
      <c r="AF111" s="57"/>
      <c r="AG111" s="4"/>
      <c r="AH111" s="55"/>
      <c r="AI111" s="55"/>
      <c r="AJ111" s="13"/>
      <c r="AK111" s="70"/>
      <c r="AL111" s="49"/>
    </row>
    <row r="112" spans="1:38" ht="12.75">
      <c r="A112" s="2" t="s">
        <v>42</v>
      </c>
      <c r="B112" s="56"/>
      <c r="C112" s="56"/>
      <c r="D112" s="2"/>
      <c r="E112" s="2"/>
      <c r="F112" s="2"/>
      <c r="G112" s="2"/>
      <c r="H112" s="2"/>
      <c r="I112" s="15"/>
      <c r="J112" s="26"/>
      <c r="K112" s="26"/>
      <c r="L112" s="26"/>
      <c r="M112" s="26"/>
      <c r="N112" s="26"/>
      <c r="Y112" s="54"/>
      <c r="Z112" s="54"/>
      <c r="AC112" s="59"/>
      <c r="AD112" s="2"/>
      <c r="AE112" s="56"/>
      <c r="AF112" s="57"/>
      <c r="AG112" s="56"/>
      <c r="AH112" s="56"/>
      <c r="AI112" s="56"/>
      <c r="AJ112" s="2"/>
      <c r="AK112" s="71"/>
      <c r="AL112" s="49"/>
    </row>
    <row r="113" spans="1:38" ht="12.75">
      <c r="A113" s="41" t="s">
        <v>54</v>
      </c>
      <c r="B113" s="44">
        <v>7</v>
      </c>
      <c r="C113" s="3">
        <v>3.2</v>
      </c>
      <c r="D113" s="3">
        <f>B113+C113</f>
        <v>10.2</v>
      </c>
      <c r="E113" s="18">
        <v>15.75</v>
      </c>
      <c r="F113" s="18">
        <f aca="true" t="shared" si="54" ref="F113:F120">B113*E113</f>
        <v>110.25</v>
      </c>
      <c r="G113" s="18">
        <f aca="true" t="shared" si="55" ref="G113:G120">C113*E113</f>
        <v>50.400000000000006</v>
      </c>
      <c r="H113" s="7">
        <f aca="true" t="shared" si="56" ref="H113:H120">D113*E113</f>
        <v>160.64999999999998</v>
      </c>
      <c r="I113" s="16"/>
      <c r="J113" s="24"/>
      <c r="K113" s="24"/>
      <c r="L113" s="24">
        <v>12</v>
      </c>
      <c r="M113" s="24"/>
      <c r="N113" s="24"/>
      <c r="O113" s="25">
        <f aca="true" t="shared" si="57" ref="O113:O120">SUM(J113:N113)*E113</f>
        <v>189</v>
      </c>
      <c r="Q113" s="27">
        <v>1</v>
      </c>
      <c r="R113" s="27"/>
      <c r="S113" s="27">
        <v>2</v>
      </c>
      <c r="T113" s="27"/>
      <c r="U113" s="27"/>
      <c r="V113" s="27"/>
      <c r="W113" s="27"/>
      <c r="X113" s="27"/>
      <c r="Y113" s="7">
        <f t="shared" si="29"/>
        <v>47.25</v>
      </c>
      <c r="Z113" s="66">
        <f t="shared" si="30"/>
        <v>0</v>
      </c>
      <c r="AA113" s="3">
        <f aca="true" t="shared" si="58" ref="AA113:AA120">B113+SUM(J113:N113)-SUM(Q113:X113)</f>
        <v>16</v>
      </c>
      <c r="AB113" s="25">
        <f aca="true" t="shared" si="59" ref="AB113:AB120">AA113*E113</f>
        <v>252</v>
      </c>
      <c r="AC113" s="58">
        <v>12</v>
      </c>
      <c r="AD113" s="3">
        <v>6</v>
      </c>
      <c r="AE113" s="3">
        <f>IF(AD113-AA113&lt;0,0,AD113-AA113)</f>
        <v>0</v>
      </c>
      <c r="AF113" s="63"/>
      <c r="AG113" s="44"/>
      <c r="AH113" s="3">
        <f>AG113-AA113</f>
        <v>-16</v>
      </c>
      <c r="AI113" s="3"/>
      <c r="AJ113" s="18">
        <f aca="true" t="shared" si="60" ref="AJ113:AJ120">E113</f>
        <v>15.75</v>
      </c>
      <c r="AK113" s="18">
        <f aca="true" t="shared" si="61" ref="AK113:AK137">(AG113+AI113)*AJ113</f>
        <v>0</v>
      </c>
      <c r="AL113" s="69">
        <f>AK113-H113</f>
        <v>-160.64999999999998</v>
      </c>
    </row>
    <row r="114" spans="1:38" ht="12.75">
      <c r="A114" s="41" t="s">
        <v>109</v>
      </c>
      <c r="B114" s="44">
        <v>9</v>
      </c>
      <c r="C114" s="3">
        <v>4</v>
      </c>
      <c r="D114" s="3">
        <f aca="true" t="shared" si="62" ref="D114:D120">B114+C114</f>
        <v>13</v>
      </c>
      <c r="E114" s="18">
        <v>13.5</v>
      </c>
      <c r="F114" s="18">
        <f t="shared" si="54"/>
        <v>121.5</v>
      </c>
      <c r="G114" s="18">
        <f t="shared" si="55"/>
        <v>54</v>
      </c>
      <c r="H114" s="7">
        <f t="shared" si="56"/>
        <v>175.5</v>
      </c>
      <c r="I114" s="16"/>
      <c r="J114" s="24"/>
      <c r="K114" s="24"/>
      <c r="L114" s="24"/>
      <c r="M114" s="24"/>
      <c r="N114" s="24"/>
      <c r="O114" s="25">
        <f t="shared" si="57"/>
        <v>0</v>
      </c>
      <c r="Q114" s="27"/>
      <c r="R114" s="27"/>
      <c r="S114" s="27"/>
      <c r="T114" s="27"/>
      <c r="U114" s="27"/>
      <c r="V114" s="27"/>
      <c r="W114" s="27"/>
      <c r="X114" s="27"/>
      <c r="Y114" s="7">
        <f t="shared" si="29"/>
        <v>0</v>
      </c>
      <c r="Z114" s="7">
        <f t="shared" si="30"/>
        <v>0</v>
      </c>
      <c r="AA114" s="3">
        <f t="shared" si="58"/>
        <v>9</v>
      </c>
      <c r="AB114" s="25">
        <f t="shared" si="59"/>
        <v>121.5</v>
      </c>
      <c r="AC114" s="58">
        <v>12</v>
      </c>
      <c r="AD114" s="3">
        <v>3</v>
      </c>
      <c r="AE114" s="3">
        <f aca="true" t="shared" si="63" ref="AE114:AE120">IF(AD114-AA114&lt;0,0,AD114-AA114)</f>
        <v>0</v>
      </c>
      <c r="AF114" s="63"/>
      <c r="AG114" s="44"/>
      <c r="AH114" s="3">
        <f aca="true" t="shared" si="64" ref="AH114:AH120">AG114-AA114</f>
        <v>-9</v>
      </c>
      <c r="AI114" s="3"/>
      <c r="AJ114" s="18">
        <f t="shared" si="60"/>
        <v>13.5</v>
      </c>
      <c r="AK114" s="18">
        <f t="shared" si="61"/>
        <v>0</v>
      </c>
      <c r="AL114" s="69">
        <f aca="true" t="shared" si="65" ref="AL114:AL120">AK114-H114</f>
        <v>-175.5</v>
      </c>
    </row>
    <row r="115" spans="1:38" ht="12.75">
      <c r="A115" s="41" t="s">
        <v>110</v>
      </c>
      <c r="B115" s="44">
        <v>9</v>
      </c>
      <c r="C115" s="3">
        <v>4.5</v>
      </c>
      <c r="D115" s="3">
        <f t="shared" si="62"/>
        <v>13.5</v>
      </c>
      <c r="E115" s="18">
        <v>8</v>
      </c>
      <c r="F115" s="18">
        <f t="shared" si="54"/>
        <v>72</v>
      </c>
      <c r="G115" s="18">
        <f t="shared" si="55"/>
        <v>36</v>
      </c>
      <c r="H115" s="7">
        <f t="shared" si="56"/>
        <v>108</v>
      </c>
      <c r="I115" s="16"/>
      <c r="J115" s="24"/>
      <c r="K115" s="24"/>
      <c r="L115" s="24"/>
      <c r="M115" s="24"/>
      <c r="N115" s="24"/>
      <c r="O115" s="25">
        <f t="shared" si="57"/>
        <v>0</v>
      </c>
      <c r="Q115" s="27"/>
      <c r="R115" s="27"/>
      <c r="S115" s="27"/>
      <c r="T115" s="27"/>
      <c r="U115" s="27"/>
      <c r="V115" s="27"/>
      <c r="W115" s="27">
        <v>1</v>
      </c>
      <c r="X115" s="27"/>
      <c r="Y115" s="7">
        <f t="shared" si="29"/>
        <v>8</v>
      </c>
      <c r="Z115" s="7">
        <f t="shared" si="30"/>
        <v>0</v>
      </c>
      <c r="AA115" s="3">
        <f t="shared" si="58"/>
        <v>8</v>
      </c>
      <c r="AB115" s="25">
        <f t="shared" si="59"/>
        <v>64</v>
      </c>
      <c r="AC115" s="58">
        <v>12</v>
      </c>
      <c r="AD115" s="3">
        <v>3</v>
      </c>
      <c r="AE115" s="3">
        <f t="shared" si="63"/>
        <v>0</v>
      </c>
      <c r="AF115" s="63"/>
      <c r="AG115" s="44"/>
      <c r="AH115" s="3">
        <f t="shared" si="64"/>
        <v>-8</v>
      </c>
      <c r="AI115" s="3"/>
      <c r="AJ115" s="18">
        <f t="shared" si="60"/>
        <v>8</v>
      </c>
      <c r="AK115" s="18">
        <f t="shared" si="61"/>
        <v>0</v>
      </c>
      <c r="AL115" s="69">
        <f t="shared" si="65"/>
        <v>-108</v>
      </c>
    </row>
    <row r="116" spans="1:38" ht="12.75">
      <c r="A116" s="41" t="s">
        <v>111</v>
      </c>
      <c r="B116" s="44">
        <v>0</v>
      </c>
      <c r="C116" s="3">
        <v>2.4</v>
      </c>
      <c r="D116" s="3">
        <f t="shared" si="62"/>
        <v>2.4</v>
      </c>
      <c r="E116" s="18">
        <v>11.33</v>
      </c>
      <c r="F116" s="18">
        <f t="shared" si="54"/>
        <v>0</v>
      </c>
      <c r="G116" s="18">
        <f t="shared" si="55"/>
        <v>27.192</v>
      </c>
      <c r="H116" s="7">
        <f t="shared" si="56"/>
        <v>27.192</v>
      </c>
      <c r="I116" s="16"/>
      <c r="J116" s="24"/>
      <c r="K116" s="24">
        <v>12</v>
      </c>
      <c r="L116" s="24">
        <v>12</v>
      </c>
      <c r="M116" s="24"/>
      <c r="N116" s="24"/>
      <c r="O116" s="25">
        <f t="shared" si="57"/>
        <v>271.92</v>
      </c>
      <c r="Q116" s="27">
        <v>3</v>
      </c>
      <c r="R116" s="27"/>
      <c r="S116" s="27">
        <v>2</v>
      </c>
      <c r="T116" s="27"/>
      <c r="U116" s="27">
        <v>1</v>
      </c>
      <c r="V116" s="27"/>
      <c r="W116" s="27">
        <v>1</v>
      </c>
      <c r="X116" s="27"/>
      <c r="Y116" s="7">
        <f t="shared" si="29"/>
        <v>79.31</v>
      </c>
      <c r="Z116" s="7">
        <f t="shared" si="30"/>
        <v>0</v>
      </c>
      <c r="AA116" s="3">
        <f t="shared" si="58"/>
        <v>17</v>
      </c>
      <c r="AB116" s="25">
        <f t="shared" si="59"/>
        <v>192.61</v>
      </c>
      <c r="AC116" s="58">
        <v>12</v>
      </c>
      <c r="AD116" s="3">
        <v>6</v>
      </c>
      <c r="AE116" s="3">
        <f t="shared" si="63"/>
        <v>0</v>
      </c>
      <c r="AF116" s="63"/>
      <c r="AG116" s="44"/>
      <c r="AH116" s="3">
        <f t="shared" si="64"/>
        <v>-17</v>
      </c>
      <c r="AI116" s="3"/>
      <c r="AJ116" s="18">
        <f t="shared" si="60"/>
        <v>11.33</v>
      </c>
      <c r="AK116" s="18">
        <f t="shared" si="61"/>
        <v>0</v>
      </c>
      <c r="AL116" s="69">
        <f t="shared" si="65"/>
        <v>-27.192</v>
      </c>
    </row>
    <row r="117" spans="1:38" ht="12.75">
      <c r="A117" s="41" t="s">
        <v>112</v>
      </c>
      <c r="B117" s="44">
        <v>16</v>
      </c>
      <c r="C117" s="3">
        <v>4.6</v>
      </c>
      <c r="D117" s="3">
        <f t="shared" si="62"/>
        <v>20.6</v>
      </c>
      <c r="E117" s="18">
        <v>7</v>
      </c>
      <c r="F117" s="18">
        <f t="shared" si="54"/>
        <v>112</v>
      </c>
      <c r="G117" s="18">
        <f t="shared" si="55"/>
        <v>32.199999999999996</v>
      </c>
      <c r="H117" s="7">
        <f t="shared" si="56"/>
        <v>144.20000000000002</v>
      </c>
      <c r="I117" s="16"/>
      <c r="J117" s="24"/>
      <c r="K117" s="24">
        <v>12</v>
      </c>
      <c r="L117" s="24"/>
      <c r="M117" s="24">
        <v>12</v>
      </c>
      <c r="N117" s="24"/>
      <c r="O117" s="25">
        <f t="shared" si="57"/>
        <v>168</v>
      </c>
      <c r="Q117" s="27">
        <v>1</v>
      </c>
      <c r="R117" s="27"/>
      <c r="S117" s="27">
        <v>3</v>
      </c>
      <c r="T117" s="27"/>
      <c r="U117" s="27">
        <v>4</v>
      </c>
      <c r="V117" s="27">
        <v>0.5</v>
      </c>
      <c r="W117" s="27">
        <v>6</v>
      </c>
      <c r="X117" s="27">
        <v>1.8</v>
      </c>
      <c r="Y117" s="7">
        <f t="shared" si="29"/>
        <v>98</v>
      </c>
      <c r="Z117" s="7">
        <f t="shared" si="30"/>
        <v>16.099999999999998</v>
      </c>
      <c r="AA117" s="3">
        <f t="shared" si="58"/>
        <v>23.7</v>
      </c>
      <c r="AB117" s="25">
        <f t="shared" si="59"/>
        <v>165.9</v>
      </c>
      <c r="AC117" s="58">
        <v>12</v>
      </c>
      <c r="AD117" s="3">
        <v>12</v>
      </c>
      <c r="AE117" s="3">
        <f t="shared" si="63"/>
        <v>0</v>
      </c>
      <c r="AF117" s="63"/>
      <c r="AG117" s="44"/>
      <c r="AH117" s="3">
        <f t="shared" si="64"/>
        <v>-23.7</v>
      </c>
      <c r="AI117" s="3"/>
      <c r="AJ117" s="18">
        <f t="shared" si="60"/>
        <v>7</v>
      </c>
      <c r="AK117" s="18">
        <f t="shared" si="61"/>
        <v>0</v>
      </c>
      <c r="AL117" s="69">
        <f t="shared" si="65"/>
        <v>-144.20000000000002</v>
      </c>
    </row>
    <row r="118" spans="1:38" ht="12.75">
      <c r="A118" s="41" t="s">
        <v>113</v>
      </c>
      <c r="B118" s="44">
        <v>11</v>
      </c>
      <c r="C118" s="3">
        <v>2.7</v>
      </c>
      <c r="D118" s="3">
        <f t="shared" si="62"/>
        <v>13.7</v>
      </c>
      <c r="E118" s="18">
        <v>6</v>
      </c>
      <c r="F118" s="18">
        <f t="shared" si="54"/>
        <v>66</v>
      </c>
      <c r="G118" s="18">
        <f t="shared" si="55"/>
        <v>16.200000000000003</v>
      </c>
      <c r="H118" s="7">
        <f t="shared" si="56"/>
        <v>82.19999999999999</v>
      </c>
      <c r="I118" s="16"/>
      <c r="J118" s="24"/>
      <c r="K118" s="24"/>
      <c r="L118" s="24">
        <v>12</v>
      </c>
      <c r="M118" s="24"/>
      <c r="N118" s="24"/>
      <c r="O118" s="25">
        <f t="shared" si="57"/>
        <v>72</v>
      </c>
      <c r="Q118" s="27">
        <v>3</v>
      </c>
      <c r="R118" s="27"/>
      <c r="S118" s="27">
        <v>3</v>
      </c>
      <c r="T118" s="27"/>
      <c r="U118" s="27">
        <v>3</v>
      </c>
      <c r="V118" s="27"/>
      <c r="W118" s="27">
        <v>4</v>
      </c>
      <c r="X118" s="27">
        <v>8</v>
      </c>
      <c r="Y118" s="7">
        <f t="shared" si="29"/>
        <v>78</v>
      </c>
      <c r="Z118" s="7">
        <f t="shared" si="30"/>
        <v>48</v>
      </c>
      <c r="AA118" s="3">
        <f t="shared" si="58"/>
        <v>2</v>
      </c>
      <c r="AB118" s="25">
        <f t="shared" si="59"/>
        <v>12</v>
      </c>
      <c r="AC118" s="58">
        <v>12</v>
      </c>
      <c r="AD118" s="3">
        <v>6</v>
      </c>
      <c r="AE118" s="3">
        <f t="shared" si="63"/>
        <v>4</v>
      </c>
      <c r="AF118" s="63"/>
      <c r="AG118" s="44"/>
      <c r="AH118" s="3">
        <f t="shared" si="64"/>
        <v>-2</v>
      </c>
      <c r="AI118" s="3"/>
      <c r="AJ118" s="18">
        <f t="shared" si="60"/>
        <v>6</v>
      </c>
      <c r="AK118" s="18">
        <f t="shared" si="61"/>
        <v>0</v>
      </c>
      <c r="AL118" s="69">
        <f t="shared" si="65"/>
        <v>-82.19999999999999</v>
      </c>
    </row>
    <row r="119" spans="1:38" ht="12.75">
      <c r="A119" s="41" t="s">
        <v>114</v>
      </c>
      <c r="B119" s="44">
        <v>12</v>
      </c>
      <c r="C119" s="3">
        <v>2.5</v>
      </c>
      <c r="D119" s="3">
        <f t="shared" si="62"/>
        <v>14.5</v>
      </c>
      <c r="E119" s="18">
        <v>13.5</v>
      </c>
      <c r="F119" s="18">
        <f t="shared" si="54"/>
        <v>162</v>
      </c>
      <c r="G119" s="18">
        <f t="shared" si="55"/>
        <v>33.75</v>
      </c>
      <c r="H119" s="7">
        <f t="shared" si="56"/>
        <v>195.75</v>
      </c>
      <c r="I119" s="16"/>
      <c r="J119" s="24"/>
      <c r="K119" s="24"/>
      <c r="L119" s="24"/>
      <c r="M119" s="24"/>
      <c r="N119" s="24"/>
      <c r="O119" s="25">
        <f t="shared" si="57"/>
        <v>0</v>
      </c>
      <c r="Q119" s="27">
        <v>1</v>
      </c>
      <c r="R119" s="27"/>
      <c r="S119" s="27">
        <v>2</v>
      </c>
      <c r="T119" s="27"/>
      <c r="U119" s="27"/>
      <c r="V119" s="27"/>
      <c r="W119" s="27">
        <v>2</v>
      </c>
      <c r="X119" s="27"/>
      <c r="Y119" s="7">
        <f aca="true" t="shared" si="66" ref="Y119:Y137">(Q119+S119+U119+W119)*E119</f>
        <v>67.5</v>
      </c>
      <c r="Z119" s="7">
        <f t="shared" si="30"/>
        <v>0</v>
      </c>
      <c r="AA119" s="3">
        <f t="shared" si="58"/>
        <v>7</v>
      </c>
      <c r="AB119" s="25">
        <f t="shared" si="59"/>
        <v>94.5</v>
      </c>
      <c r="AC119" s="58">
        <v>12</v>
      </c>
      <c r="AD119" s="3">
        <v>6</v>
      </c>
      <c r="AE119" s="3">
        <f t="shared" si="63"/>
        <v>0</v>
      </c>
      <c r="AF119" s="63"/>
      <c r="AG119" s="44"/>
      <c r="AH119" s="3">
        <f t="shared" si="64"/>
        <v>-7</v>
      </c>
      <c r="AI119" s="3"/>
      <c r="AJ119" s="18">
        <f t="shared" si="60"/>
        <v>13.5</v>
      </c>
      <c r="AK119" s="18">
        <f t="shared" si="61"/>
        <v>0</v>
      </c>
      <c r="AL119" s="69">
        <f t="shared" si="65"/>
        <v>-195.75</v>
      </c>
    </row>
    <row r="120" spans="1:38" ht="12.75">
      <c r="A120" s="41" t="s">
        <v>115</v>
      </c>
      <c r="B120" s="44">
        <v>15.2</v>
      </c>
      <c r="C120" s="3">
        <v>3</v>
      </c>
      <c r="D120" s="3">
        <f t="shared" si="62"/>
        <v>18.2</v>
      </c>
      <c r="E120" s="18">
        <v>7</v>
      </c>
      <c r="F120" s="18">
        <f t="shared" si="54"/>
        <v>106.39999999999999</v>
      </c>
      <c r="G120" s="18">
        <f t="shared" si="55"/>
        <v>21</v>
      </c>
      <c r="H120" s="7">
        <f t="shared" si="56"/>
        <v>127.39999999999999</v>
      </c>
      <c r="I120" s="16"/>
      <c r="J120" s="24"/>
      <c r="K120" s="24"/>
      <c r="L120" s="24"/>
      <c r="M120" s="24">
        <v>12</v>
      </c>
      <c r="N120" s="24"/>
      <c r="O120" s="25">
        <f t="shared" si="57"/>
        <v>84</v>
      </c>
      <c r="Q120" s="27">
        <v>1</v>
      </c>
      <c r="R120" s="27"/>
      <c r="S120" s="27">
        <v>3</v>
      </c>
      <c r="T120" s="27"/>
      <c r="U120" s="27">
        <v>1</v>
      </c>
      <c r="V120" s="27">
        <v>1.2</v>
      </c>
      <c r="W120" s="27">
        <v>2</v>
      </c>
      <c r="X120" s="27">
        <v>18</v>
      </c>
      <c r="Y120" s="7">
        <f t="shared" si="66"/>
        <v>49</v>
      </c>
      <c r="Z120" s="7">
        <f t="shared" si="30"/>
        <v>134.4</v>
      </c>
      <c r="AA120" s="3">
        <f t="shared" si="58"/>
        <v>1</v>
      </c>
      <c r="AB120" s="25">
        <f t="shared" si="59"/>
        <v>7</v>
      </c>
      <c r="AC120" s="58">
        <v>12</v>
      </c>
      <c r="AD120" s="3">
        <v>6</v>
      </c>
      <c r="AE120" s="3">
        <f t="shared" si="63"/>
        <v>5</v>
      </c>
      <c r="AF120" s="63"/>
      <c r="AG120" s="44"/>
      <c r="AH120" s="3">
        <f t="shared" si="64"/>
        <v>-1</v>
      </c>
      <c r="AI120" s="3"/>
      <c r="AJ120" s="18">
        <f t="shared" si="60"/>
        <v>7</v>
      </c>
      <c r="AK120" s="18">
        <f t="shared" si="61"/>
        <v>0</v>
      </c>
      <c r="AL120" s="69">
        <f t="shared" si="65"/>
        <v>-127.39999999999999</v>
      </c>
    </row>
    <row r="121" spans="1:38" ht="12.75">
      <c r="A121" s="5" t="s">
        <v>70</v>
      </c>
      <c r="B121" s="4"/>
      <c r="C121" s="55"/>
      <c r="E121" s="13"/>
      <c r="F121" s="13"/>
      <c r="G121" s="13"/>
      <c r="I121" s="8"/>
      <c r="Y121" s="53"/>
      <c r="Z121" s="53"/>
      <c r="AC121" s="59"/>
      <c r="AE121" s="55"/>
      <c r="AF121" s="57"/>
      <c r="AG121" s="4"/>
      <c r="AH121" s="55"/>
      <c r="AI121" s="55"/>
      <c r="AJ121" s="13"/>
      <c r="AK121" s="70"/>
      <c r="AL121" s="49"/>
    </row>
    <row r="122" spans="1:38" ht="12.75">
      <c r="A122" s="2" t="s">
        <v>55</v>
      </c>
      <c r="B122" s="56"/>
      <c r="C122" s="56"/>
      <c r="D122" s="2"/>
      <c r="E122" s="2"/>
      <c r="F122" s="2"/>
      <c r="G122" s="2"/>
      <c r="H122" s="2"/>
      <c r="I122" s="15"/>
      <c r="J122" s="26"/>
      <c r="K122" s="26"/>
      <c r="L122" s="26"/>
      <c r="M122" s="26"/>
      <c r="N122" s="26"/>
      <c r="Y122" s="54"/>
      <c r="Z122" s="54"/>
      <c r="AC122" s="59"/>
      <c r="AD122" s="2"/>
      <c r="AE122" s="56"/>
      <c r="AF122" s="57"/>
      <c r="AG122" s="56"/>
      <c r="AH122" s="56"/>
      <c r="AI122" s="56"/>
      <c r="AJ122" s="2"/>
      <c r="AK122" s="71"/>
      <c r="AL122" s="49"/>
    </row>
    <row r="123" spans="1:38" ht="12.75">
      <c r="A123" s="41" t="s">
        <v>91</v>
      </c>
      <c r="B123" s="44">
        <v>7.9</v>
      </c>
      <c r="C123" s="3">
        <v>3.9</v>
      </c>
      <c r="D123" s="3">
        <f aca="true" t="shared" si="67" ref="D123:D129">B123+C123</f>
        <v>11.8</v>
      </c>
      <c r="E123" s="18">
        <v>3.8</v>
      </c>
      <c r="F123" s="18">
        <f aca="true" t="shared" si="68" ref="F123:F129">B123*E123</f>
        <v>30.02</v>
      </c>
      <c r="G123" s="18">
        <f aca="true" t="shared" si="69" ref="G123:G129">C123*E123</f>
        <v>14.819999999999999</v>
      </c>
      <c r="H123" s="7">
        <f aca="true" t="shared" si="70" ref="H123:H129">D123*E123</f>
        <v>44.84</v>
      </c>
      <c r="I123" s="16"/>
      <c r="J123" s="24"/>
      <c r="K123" s="24">
        <v>15</v>
      </c>
      <c r="L123" s="24"/>
      <c r="M123" s="24"/>
      <c r="N123" s="24"/>
      <c r="O123" s="25">
        <f aca="true" t="shared" si="71" ref="O123:O129">SUM(J123:N123)*E123</f>
        <v>57</v>
      </c>
      <c r="Q123" s="27">
        <v>1</v>
      </c>
      <c r="R123" s="27"/>
      <c r="S123" s="27"/>
      <c r="T123" s="27"/>
      <c r="U123" s="27">
        <v>2</v>
      </c>
      <c r="V123" s="27"/>
      <c r="W123" s="27">
        <v>3</v>
      </c>
      <c r="X123" s="27"/>
      <c r="Y123" s="7">
        <f t="shared" si="66"/>
        <v>22.799999999999997</v>
      </c>
      <c r="Z123" s="7">
        <f t="shared" si="30"/>
        <v>0</v>
      </c>
      <c r="AA123" s="3">
        <f aca="true" t="shared" si="72" ref="AA123:AA129">B123+SUM(J123:N123)-SUM(Q123:X123)</f>
        <v>16.9</v>
      </c>
      <c r="AB123" s="25">
        <f aca="true" t="shared" si="73" ref="AB123:AB129">AA123*E123</f>
        <v>64.21999999999998</v>
      </c>
      <c r="AC123" s="58">
        <v>15</v>
      </c>
      <c r="AD123" s="3">
        <v>6</v>
      </c>
      <c r="AE123" s="3">
        <f aca="true" t="shared" si="74" ref="AE123:AE129">IF(AD123-AA123&lt;0,0,AD123-AA123)</f>
        <v>0</v>
      </c>
      <c r="AF123" s="63"/>
      <c r="AG123" s="44"/>
      <c r="AH123" s="3">
        <f>AG123-AA123</f>
        <v>-16.9</v>
      </c>
      <c r="AI123" s="3"/>
      <c r="AJ123" s="18">
        <f aca="true" t="shared" si="75" ref="AJ123:AJ129">E123</f>
        <v>3.8</v>
      </c>
      <c r="AK123" s="18">
        <f t="shared" si="61"/>
        <v>0</v>
      </c>
      <c r="AL123" s="69">
        <f>AK123-H123</f>
        <v>-44.84</v>
      </c>
    </row>
    <row r="124" spans="1:38" ht="12.75">
      <c r="A124" s="41" t="s">
        <v>116</v>
      </c>
      <c r="B124" s="44">
        <v>16</v>
      </c>
      <c r="C124" s="3">
        <v>3.8</v>
      </c>
      <c r="D124" s="3">
        <f t="shared" si="67"/>
        <v>19.8</v>
      </c>
      <c r="E124" s="18">
        <v>7.75</v>
      </c>
      <c r="F124" s="18">
        <f t="shared" si="68"/>
        <v>124</v>
      </c>
      <c r="G124" s="18">
        <f t="shared" si="69"/>
        <v>29.45</v>
      </c>
      <c r="H124" s="7">
        <f t="shared" si="70"/>
        <v>153.45000000000002</v>
      </c>
      <c r="I124" s="16"/>
      <c r="J124" s="24"/>
      <c r="K124" s="24"/>
      <c r="L124" s="24"/>
      <c r="M124" s="24">
        <v>12</v>
      </c>
      <c r="N124" s="24"/>
      <c r="O124" s="25">
        <f t="shared" si="71"/>
        <v>93</v>
      </c>
      <c r="Q124" s="27">
        <v>4</v>
      </c>
      <c r="R124" s="27"/>
      <c r="S124" s="27">
        <v>4</v>
      </c>
      <c r="T124" s="27"/>
      <c r="U124" s="27">
        <v>2</v>
      </c>
      <c r="V124" s="27"/>
      <c r="W124" s="27">
        <v>3</v>
      </c>
      <c r="X124" s="27"/>
      <c r="Y124" s="7">
        <f t="shared" si="66"/>
        <v>100.75</v>
      </c>
      <c r="Z124" s="7">
        <f aca="true" t="shared" si="76" ref="Z124:Z137">(R124+T124+V124+X124)*E124</f>
        <v>0</v>
      </c>
      <c r="AA124" s="3">
        <f t="shared" si="72"/>
        <v>15</v>
      </c>
      <c r="AB124" s="25">
        <f t="shared" si="73"/>
        <v>116.25</v>
      </c>
      <c r="AC124" s="58">
        <v>12</v>
      </c>
      <c r="AD124" s="3">
        <v>6</v>
      </c>
      <c r="AE124" s="3">
        <f t="shared" si="74"/>
        <v>0</v>
      </c>
      <c r="AF124" s="63"/>
      <c r="AG124" s="44"/>
      <c r="AH124" s="3">
        <f aca="true" t="shared" si="77" ref="AH124:AH129">AG124-AA124</f>
        <v>-15</v>
      </c>
      <c r="AI124" s="3"/>
      <c r="AJ124" s="18">
        <f t="shared" si="75"/>
        <v>7.75</v>
      </c>
      <c r="AK124" s="18">
        <f t="shared" si="61"/>
        <v>0</v>
      </c>
      <c r="AL124" s="69">
        <f aca="true" t="shared" si="78" ref="AL124:AL129">AK124-H124</f>
        <v>-153.45000000000002</v>
      </c>
    </row>
    <row r="125" spans="1:38" ht="12.75">
      <c r="A125" s="41" t="s">
        <v>117</v>
      </c>
      <c r="B125" s="44">
        <v>14</v>
      </c>
      <c r="C125" s="3">
        <v>0.8</v>
      </c>
      <c r="D125" s="3">
        <f t="shared" si="67"/>
        <v>14.8</v>
      </c>
      <c r="E125" s="18">
        <v>17.5</v>
      </c>
      <c r="F125" s="18">
        <f t="shared" si="68"/>
        <v>245</v>
      </c>
      <c r="G125" s="18">
        <f t="shared" si="69"/>
        <v>14</v>
      </c>
      <c r="H125" s="7">
        <f t="shared" si="70"/>
        <v>259</v>
      </c>
      <c r="I125" s="16"/>
      <c r="J125" s="24"/>
      <c r="K125" s="24"/>
      <c r="L125" s="24"/>
      <c r="M125" s="24">
        <v>12</v>
      </c>
      <c r="N125" s="24"/>
      <c r="O125" s="25">
        <f t="shared" si="71"/>
        <v>210</v>
      </c>
      <c r="Q125" s="27">
        <v>4</v>
      </c>
      <c r="R125" s="27"/>
      <c r="S125" s="27">
        <v>3</v>
      </c>
      <c r="T125" s="27"/>
      <c r="U125" s="27"/>
      <c r="V125" s="27"/>
      <c r="W125" s="27">
        <v>3</v>
      </c>
      <c r="X125" s="27"/>
      <c r="Y125" s="7">
        <f t="shared" si="66"/>
        <v>175</v>
      </c>
      <c r="Z125" s="7">
        <f t="shared" si="76"/>
        <v>0</v>
      </c>
      <c r="AA125" s="3">
        <f t="shared" si="72"/>
        <v>16</v>
      </c>
      <c r="AB125" s="25">
        <f t="shared" si="73"/>
        <v>280</v>
      </c>
      <c r="AC125" s="58">
        <v>12</v>
      </c>
      <c r="AD125" s="3">
        <v>6</v>
      </c>
      <c r="AE125" s="3">
        <f t="shared" si="74"/>
        <v>0</v>
      </c>
      <c r="AF125" s="63"/>
      <c r="AG125" s="44"/>
      <c r="AH125" s="3">
        <f t="shared" si="77"/>
        <v>-16</v>
      </c>
      <c r="AI125" s="3"/>
      <c r="AJ125" s="18">
        <f t="shared" si="75"/>
        <v>17.5</v>
      </c>
      <c r="AK125" s="18">
        <f t="shared" si="61"/>
        <v>0</v>
      </c>
      <c r="AL125" s="69">
        <f t="shared" si="78"/>
        <v>-259</v>
      </c>
    </row>
    <row r="126" spans="1:38" ht="12.75">
      <c r="A126" s="41" t="s">
        <v>114</v>
      </c>
      <c r="B126" s="44">
        <v>16</v>
      </c>
      <c r="C126" s="3">
        <v>4</v>
      </c>
      <c r="D126" s="3">
        <f t="shared" si="67"/>
        <v>20</v>
      </c>
      <c r="E126" s="18">
        <v>7</v>
      </c>
      <c r="F126" s="18">
        <f t="shared" si="68"/>
        <v>112</v>
      </c>
      <c r="G126" s="18">
        <f t="shared" si="69"/>
        <v>28</v>
      </c>
      <c r="H126" s="7">
        <f t="shared" si="70"/>
        <v>140</v>
      </c>
      <c r="I126" s="16"/>
      <c r="J126" s="24"/>
      <c r="K126" s="24"/>
      <c r="L126" s="24"/>
      <c r="M126" s="24"/>
      <c r="N126" s="24"/>
      <c r="O126" s="25">
        <f t="shared" si="71"/>
        <v>0</v>
      </c>
      <c r="Q126" s="27">
        <v>2</v>
      </c>
      <c r="R126" s="27"/>
      <c r="S126" s="27">
        <v>2</v>
      </c>
      <c r="T126" s="27"/>
      <c r="U126" s="27">
        <v>1</v>
      </c>
      <c r="V126" s="27"/>
      <c r="W126" s="27">
        <v>4</v>
      </c>
      <c r="X126" s="27"/>
      <c r="Y126" s="7">
        <f t="shared" si="66"/>
        <v>63</v>
      </c>
      <c r="Z126" s="7">
        <f t="shared" si="76"/>
        <v>0</v>
      </c>
      <c r="AA126" s="3">
        <f t="shared" si="72"/>
        <v>7</v>
      </c>
      <c r="AB126" s="25">
        <f t="shared" si="73"/>
        <v>49</v>
      </c>
      <c r="AC126" s="58">
        <v>12</v>
      </c>
      <c r="AD126" s="3">
        <v>6</v>
      </c>
      <c r="AE126" s="3">
        <f t="shared" si="74"/>
        <v>0</v>
      </c>
      <c r="AF126" s="63"/>
      <c r="AG126" s="44"/>
      <c r="AH126" s="3">
        <f t="shared" si="77"/>
        <v>-7</v>
      </c>
      <c r="AI126" s="3"/>
      <c r="AJ126" s="18">
        <f t="shared" si="75"/>
        <v>7</v>
      </c>
      <c r="AK126" s="18">
        <f t="shared" si="61"/>
        <v>0</v>
      </c>
      <c r="AL126" s="69">
        <f t="shared" si="78"/>
        <v>-140</v>
      </c>
    </row>
    <row r="127" spans="1:38" ht="12.75">
      <c r="A127" s="41" t="s">
        <v>118</v>
      </c>
      <c r="B127" s="44">
        <v>12</v>
      </c>
      <c r="C127" s="3">
        <v>3.7</v>
      </c>
      <c r="D127" s="3">
        <f t="shared" si="67"/>
        <v>15.7</v>
      </c>
      <c r="E127" s="18">
        <v>5.5</v>
      </c>
      <c r="F127" s="18">
        <f t="shared" si="68"/>
        <v>66</v>
      </c>
      <c r="G127" s="18">
        <f t="shared" si="69"/>
        <v>20.35</v>
      </c>
      <c r="H127" s="7">
        <f t="shared" si="70"/>
        <v>86.35</v>
      </c>
      <c r="I127" s="16"/>
      <c r="J127" s="24"/>
      <c r="K127" s="24">
        <v>12</v>
      </c>
      <c r="L127" s="24">
        <v>12</v>
      </c>
      <c r="M127" s="24"/>
      <c r="N127" s="24"/>
      <c r="O127" s="25">
        <f t="shared" si="71"/>
        <v>132</v>
      </c>
      <c r="Q127" s="27">
        <v>2</v>
      </c>
      <c r="R127" s="27"/>
      <c r="S127" s="27">
        <v>3</v>
      </c>
      <c r="T127" s="27"/>
      <c r="U127" s="27">
        <v>5</v>
      </c>
      <c r="V127" s="27"/>
      <c r="W127" s="27">
        <v>2</v>
      </c>
      <c r="X127" s="27"/>
      <c r="Y127" s="7">
        <f t="shared" si="66"/>
        <v>66</v>
      </c>
      <c r="Z127" s="7">
        <f t="shared" si="76"/>
        <v>0</v>
      </c>
      <c r="AA127" s="3">
        <f t="shared" si="72"/>
        <v>24</v>
      </c>
      <c r="AB127" s="25">
        <f t="shared" si="73"/>
        <v>132</v>
      </c>
      <c r="AC127" s="58">
        <v>12</v>
      </c>
      <c r="AD127" s="3">
        <v>6</v>
      </c>
      <c r="AE127" s="3">
        <f t="shared" si="74"/>
        <v>0</v>
      </c>
      <c r="AF127" s="63"/>
      <c r="AG127" s="44"/>
      <c r="AH127" s="3">
        <f t="shared" si="77"/>
        <v>-24</v>
      </c>
      <c r="AI127" s="3"/>
      <c r="AJ127" s="18">
        <f t="shared" si="75"/>
        <v>5.5</v>
      </c>
      <c r="AK127" s="18">
        <f t="shared" si="61"/>
        <v>0</v>
      </c>
      <c r="AL127" s="69">
        <f t="shared" si="78"/>
        <v>-86.35</v>
      </c>
    </row>
    <row r="128" spans="1:38" ht="12.75">
      <c r="A128" s="41" t="s">
        <v>119</v>
      </c>
      <c r="B128" s="44">
        <v>16.6</v>
      </c>
      <c r="C128" s="3">
        <v>4.1</v>
      </c>
      <c r="D128" s="3">
        <f t="shared" si="67"/>
        <v>20.700000000000003</v>
      </c>
      <c r="E128" s="18">
        <v>2.5</v>
      </c>
      <c r="F128" s="18">
        <f t="shared" si="68"/>
        <v>41.5</v>
      </c>
      <c r="G128" s="18">
        <f t="shared" si="69"/>
        <v>10.25</v>
      </c>
      <c r="H128" s="7">
        <f t="shared" si="70"/>
        <v>51.75000000000001</v>
      </c>
      <c r="I128" s="16"/>
      <c r="J128" s="24"/>
      <c r="K128" s="24"/>
      <c r="L128" s="24">
        <v>12</v>
      </c>
      <c r="M128" s="24">
        <v>24</v>
      </c>
      <c r="N128" s="24"/>
      <c r="O128" s="25">
        <f t="shared" si="71"/>
        <v>90</v>
      </c>
      <c r="Q128" s="27">
        <v>3</v>
      </c>
      <c r="R128" s="27"/>
      <c r="S128" s="27">
        <v>7</v>
      </c>
      <c r="T128" s="27"/>
      <c r="U128" s="27">
        <v>5</v>
      </c>
      <c r="V128" s="27">
        <v>8.6</v>
      </c>
      <c r="W128" s="27">
        <v>3</v>
      </c>
      <c r="X128" s="27">
        <v>27.5</v>
      </c>
      <c r="Y128" s="7">
        <f t="shared" si="66"/>
        <v>45</v>
      </c>
      <c r="Z128" s="7">
        <f t="shared" si="76"/>
        <v>90.25</v>
      </c>
      <c r="AA128" s="3">
        <f t="shared" si="72"/>
        <v>-1.5</v>
      </c>
      <c r="AB128" s="25">
        <f t="shared" si="73"/>
        <v>-3.75</v>
      </c>
      <c r="AC128" s="58">
        <v>12</v>
      </c>
      <c r="AD128" s="3">
        <v>12</v>
      </c>
      <c r="AE128" s="3">
        <f t="shared" si="74"/>
        <v>13.5</v>
      </c>
      <c r="AF128" s="63"/>
      <c r="AG128" s="44"/>
      <c r="AH128" s="3">
        <f t="shared" si="77"/>
        <v>1.5</v>
      </c>
      <c r="AI128" s="3"/>
      <c r="AJ128" s="18">
        <f t="shared" si="75"/>
        <v>2.5</v>
      </c>
      <c r="AK128" s="18">
        <f t="shared" si="61"/>
        <v>0</v>
      </c>
      <c r="AL128" s="69">
        <f t="shared" si="78"/>
        <v>-51.75000000000001</v>
      </c>
    </row>
    <row r="129" spans="1:38" ht="12.75">
      <c r="A129" s="41" t="s">
        <v>120</v>
      </c>
      <c r="B129" s="44">
        <v>14</v>
      </c>
      <c r="C129" s="3">
        <v>4.2</v>
      </c>
      <c r="D129" s="3">
        <f t="shared" si="67"/>
        <v>18.2</v>
      </c>
      <c r="E129" s="18">
        <v>7.83</v>
      </c>
      <c r="F129" s="18">
        <f t="shared" si="68"/>
        <v>109.62</v>
      </c>
      <c r="G129" s="18">
        <f t="shared" si="69"/>
        <v>32.886</v>
      </c>
      <c r="H129" s="7">
        <f t="shared" si="70"/>
        <v>142.506</v>
      </c>
      <c r="I129" s="16"/>
      <c r="J129" s="24"/>
      <c r="K129" s="24">
        <v>12</v>
      </c>
      <c r="L129" s="24">
        <v>12</v>
      </c>
      <c r="M129" s="24"/>
      <c r="N129" s="24"/>
      <c r="O129" s="25">
        <f t="shared" si="71"/>
        <v>187.92000000000002</v>
      </c>
      <c r="Q129" s="27">
        <v>1</v>
      </c>
      <c r="R129" s="27"/>
      <c r="S129" s="27">
        <v>5</v>
      </c>
      <c r="T129" s="27"/>
      <c r="U129" s="27">
        <v>4</v>
      </c>
      <c r="V129" s="27"/>
      <c r="W129" s="27">
        <v>1</v>
      </c>
      <c r="X129" s="27"/>
      <c r="Y129" s="7">
        <f t="shared" si="66"/>
        <v>86.13</v>
      </c>
      <c r="Z129" s="7">
        <f t="shared" si="76"/>
        <v>0</v>
      </c>
      <c r="AA129" s="3">
        <f t="shared" si="72"/>
        <v>27</v>
      </c>
      <c r="AB129" s="25">
        <f t="shared" si="73"/>
        <v>211.41</v>
      </c>
      <c r="AC129" s="58">
        <v>12</v>
      </c>
      <c r="AD129" s="3">
        <v>6</v>
      </c>
      <c r="AE129" s="3">
        <f t="shared" si="74"/>
        <v>0</v>
      </c>
      <c r="AF129" s="63"/>
      <c r="AG129" s="44"/>
      <c r="AH129" s="3">
        <f t="shared" si="77"/>
        <v>-27</v>
      </c>
      <c r="AI129" s="3"/>
      <c r="AJ129" s="18">
        <f t="shared" si="75"/>
        <v>7.83</v>
      </c>
      <c r="AK129" s="18">
        <f t="shared" si="61"/>
        <v>0</v>
      </c>
      <c r="AL129" s="69">
        <f t="shared" si="78"/>
        <v>-142.506</v>
      </c>
    </row>
    <row r="130" spans="1:38" ht="12.75">
      <c r="A130" s="5" t="s">
        <v>156</v>
      </c>
      <c r="B130" s="4"/>
      <c r="C130" s="55"/>
      <c r="E130" s="13">
        <v>2.25</v>
      </c>
      <c r="F130" s="13"/>
      <c r="G130" s="13"/>
      <c r="I130" s="8"/>
      <c r="Y130" s="53"/>
      <c r="Z130" s="53"/>
      <c r="AC130" s="59"/>
      <c r="AE130" s="55"/>
      <c r="AF130" s="57"/>
      <c r="AG130" s="4"/>
      <c r="AH130" s="55"/>
      <c r="AI130" s="55"/>
      <c r="AJ130" s="13"/>
      <c r="AK130" s="70"/>
      <c r="AL130" s="49"/>
    </row>
    <row r="131" spans="1:38" ht="12.75">
      <c r="A131" s="2" t="s">
        <v>56</v>
      </c>
      <c r="B131" s="56"/>
      <c r="C131" s="56"/>
      <c r="D131" s="2"/>
      <c r="E131" s="2"/>
      <c r="F131" s="2"/>
      <c r="G131" s="2"/>
      <c r="H131" s="2"/>
      <c r="I131" s="15"/>
      <c r="J131" s="26"/>
      <c r="K131" s="26"/>
      <c r="L131" s="26"/>
      <c r="M131" s="26"/>
      <c r="N131" s="26"/>
      <c r="Y131" s="54"/>
      <c r="Z131" s="54"/>
      <c r="AC131" s="59"/>
      <c r="AD131" s="2"/>
      <c r="AE131" s="56"/>
      <c r="AF131" s="57"/>
      <c r="AG131" s="56"/>
      <c r="AH131" s="56"/>
      <c r="AI131" s="56"/>
      <c r="AJ131" s="2"/>
      <c r="AK131" s="71"/>
      <c r="AL131" s="49"/>
    </row>
    <row r="132" spans="1:38" ht="12.75">
      <c r="A132" s="41" t="s">
        <v>58</v>
      </c>
      <c r="B132" s="44">
        <v>10</v>
      </c>
      <c r="C132" s="3">
        <v>2</v>
      </c>
      <c r="D132" s="3">
        <f aca="true" t="shared" si="79" ref="D132:D137">B132+C132</f>
        <v>12</v>
      </c>
      <c r="E132" s="18">
        <v>34.62</v>
      </c>
      <c r="F132" s="18">
        <f aca="true" t="shared" si="80" ref="F132:F137">B132*E132</f>
        <v>346.2</v>
      </c>
      <c r="G132" s="18">
        <f aca="true" t="shared" si="81" ref="G132:G137">C132*E132</f>
        <v>69.24</v>
      </c>
      <c r="H132" s="7">
        <f aca="true" t="shared" si="82" ref="H132:H137">D132*E132</f>
        <v>415.43999999999994</v>
      </c>
      <c r="I132" s="16"/>
      <c r="J132" s="24"/>
      <c r="K132" s="24"/>
      <c r="L132" s="24"/>
      <c r="M132" s="24"/>
      <c r="N132" s="24"/>
      <c r="O132" s="25">
        <f aca="true" t="shared" si="83" ref="O132:O137">SUM(J132:N132)*E132</f>
        <v>0</v>
      </c>
      <c r="Q132" s="27"/>
      <c r="R132" s="27"/>
      <c r="S132" s="27"/>
      <c r="T132" s="27"/>
      <c r="U132" s="27"/>
      <c r="V132" s="27"/>
      <c r="W132" s="27"/>
      <c r="X132" s="27"/>
      <c r="Y132" s="7">
        <f t="shared" si="66"/>
        <v>0</v>
      </c>
      <c r="Z132" s="7">
        <f t="shared" si="76"/>
        <v>0</v>
      </c>
      <c r="AA132" s="3">
        <f aca="true" t="shared" si="84" ref="AA132:AA137">B132+SUM(J132:N132)-SUM(Q132:X132)</f>
        <v>10</v>
      </c>
      <c r="AB132" s="25">
        <f aca="true" t="shared" si="85" ref="AB132:AB137">AA132*E132</f>
        <v>346.2</v>
      </c>
      <c r="AC132" s="58">
        <v>1</v>
      </c>
      <c r="AD132" s="3">
        <v>3</v>
      </c>
      <c r="AE132" s="3">
        <f aca="true" t="shared" si="86" ref="AE132:AE137">IF(AD132-AA132&lt;0,0,AD132-AA132)</f>
        <v>0</v>
      </c>
      <c r="AF132" s="63"/>
      <c r="AG132" s="44"/>
      <c r="AH132" s="3">
        <f aca="true" t="shared" si="87" ref="AH132:AH137">AG132-AA132</f>
        <v>-10</v>
      </c>
      <c r="AI132" s="3"/>
      <c r="AJ132" s="18">
        <f aca="true" t="shared" si="88" ref="AJ132:AJ137">E132</f>
        <v>34.62</v>
      </c>
      <c r="AK132" s="18">
        <f t="shared" si="61"/>
        <v>0</v>
      </c>
      <c r="AL132" s="69">
        <f aca="true" t="shared" si="89" ref="AL132:AL137">AK132-H132</f>
        <v>-415.43999999999994</v>
      </c>
    </row>
    <row r="133" spans="1:38" ht="12.75">
      <c r="A133" s="41" t="s">
        <v>57</v>
      </c>
      <c r="B133" s="44">
        <v>5</v>
      </c>
      <c r="C133" s="3">
        <v>2</v>
      </c>
      <c r="D133" s="3">
        <f t="shared" si="79"/>
        <v>7</v>
      </c>
      <c r="E133" s="18">
        <v>11</v>
      </c>
      <c r="F133" s="18">
        <f t="shared" si="80"/>
        <v>55</v>
      </c>
      <c r="G133" s="18">
        <f t="shared" si="81"/>
        <v>22</v>
      </c>
      <c r="H133" s="7">
        <f t="shared" si="82"/>
        <v>77</v>
      </c>
      <c r="I133" s="16"/>
      <c r="J133" s="24"/>
      <c r="K133" s="24"/>
      <c r="L133" s="24"/>
      <c r="M133" s="24"/>
      <c r="N133" s="24"/>
      <c r="O133" s="25">
        <f t="shared" si="83"/>
        <v>0</v>
      </c>
      <c r="Q133" s="27"/>
      <c r="R133" s="27"/>
      <c r="S133" s="27"/>
      <c r="T133" s="27"/>
      <c r="U133" s="27"/>
      <c r="V133" s="27"/>
      <c r="W133" s="27"/>
      <c r="X133" s="27"/>
      <c r="Y133" s="7">
        <f t="shared" si="66"/>
        <v>0</v>
      </c>
      <c r="Z133" s="7">
        <f t="shared" si="76"/>
        <v>0</v>
      </c>
      <c r="AA133" s="3">
        <f t="shared" si="84"/>
        <v>5</v>
      </c>
      <c r="AB133" s="25">
        <f t="shared" si="85"/>
        <v>55</v>
      </c>
      <c r="AC133" s="58">
        <v>12</v>
      </c>
      <c r="AD133" s="3">
        <v>5</v>
      </c>
      <c r="AE133" s="3">
        <f t="shared" si="86"/>
        <v>0</v>
      </c>
      <c r="AF133" s="63"/>
      <c r="AG133" s="44"/>
      <c r="AH133" s="3">
        <f t="shared" si="87"/>
        <v>-5</v>
      </c>
      <c r="AI133" s="3"/>
      <c r="AJ133" s="18">
        <f t="shared" si="88"/>
        <v>11</v>
      </c>
      <c r="AK133" s="18">
        <f t="shared" si="61"/>
        <v>0</v>
      </c>
      <c r="AL133" s="69">
        <f t="shared" si="89"/>
        <v>-77</v>
      </c>
    </row>
    <row r="134" spans="1:38" ht="12.75">
      <c r="A134" s="41" t="s">
        <v>86</v>
      </c>
      <c r="B134" s="44">
        <v>17</v>
      </c>
      <c r="C134" s="3">
        <v>4</v>
      </c>
      <c r="D134" s="3">
        <f t="shared" si="79"/>
        <v>21</v>
      </c>
      <c r="E134" s="47">
        <v>4.5</v>
      </c>
      <c r="F134" s="18">
        <f t="shared" si="80"/>
        <v>76.5</v>
      </c>
      <c r="G134" s="18">
        <f t="shared" si="81"/>
        <v>18</v>
      </c>
      <c r="H134" s="7">
        <f t="shared" si="82"/>
        <v>94.5</v>
      </c>
      <c r="I134" s="16"/>
      <c r="J134" s="24"/>
      <c r="K134" s="24"/>
      <c r="L134" s="24"/>
      <c r="M134" s="24"/>
      <c r="N134" s="24"/>
      <c r="O134" s="25">
        <f t="shared" si="83"/>
        <v>0</v>
      </c>
      <c r="Q134" s="27">
        <v>5</v>
      </c>
      <c r="R134" s="27"/>
      <c r="S134" s="27"/>
      <c r="T134" s="27"/>
      <c r="U134" s="27"/>
      <c r="V134" s="27"/>
      <c r="W134" s="27"/>
      <c r="X134" s="27"/>
      <c r="Y134" s="7">
        <f t="shared" si="66"/>
        <v>22.5</v>
      </c>
      <c r="Z134" s="7">
        <f t="shared" si="76"/>
        <v>0</v>
      </c>
      <c r="AA134" s="3">
        <f t="shared" si="84"/>
        <v>12</v>
      </c>
      <c r="AB134" s="25">
        <f t="shared" si="85"/>
        <v>54</v>
      </c>
      <c r="AC134" s="58">
        <v>24</v>
      </c>
      <c r="AD134" s="3">
        <v>24</v>
      </c>
      <c r="AE134" s="3">
        <f t="shared" si="86"/>
        <v>12</v>
      </c>
      <c r="AF134" s="63"/>
      <c r="AG134" s="44"/>
      <c r="AH134" s="3">
        <f t="shared" si="87"/>
        <v>-12</v>
      </c>
      <c r="AI134" s="3"/>
      <c r="AJ134" s="18">
        <f t="shared" si="88"/>
        <v>4.5</v>
      </c>
      <c r="AK134" s="18">
        <f t="shared" si="61"/>
        <v>0</v>
      </c>
      <c r="AL134" s="69">
        <f t="shared" si="89"/>
        <v>-94.5</v>
      </c>
    </row>
    <row r="135" spans="1:38" ht="12.75">
      <c r="A135" s="41" t="s">
        <v>59</v>
      </c>
      <c r="B135" s="44">
        <v>1</v>
      </c>
      <c r="C135" s="3">
        <v>0</v>
      </c>
      <c r="D135" s="3">
        <f t="shared" si="79"/>
        <v>1</v>
      </c>
      <c r="E135" s="18">
        <v>86.87</v>
      </c>
      <c r="F135" s="18">
        <f t="shared" si="80"/>
        <v>86.87</v>
      </c>
      <c r="G135" s="18">
        <f t="shared" si="81"/>
        <v>0</v>
      </c>
      <c r="H135" s="7">
        <f t="shared" si="82"/>
        <v>86.87</v>
      </c>
      <c r="I135" s="16"/>
      <c r="J135" s="24"/>
      <c r="K135" s="24">
        <v>1</v>
      </c>
      <c r="L135" s="24"/>
      <c r="M135" s="24"/>
      <c r="N135" s="24"/>
      <c r="O135" s="25">
        <f t="shared" si="83"/>
        <v>86.87</v>
      </c>
      <c r="Q135" s="27"/>
      <c r="R135" s="27"/>
      <c r="S135" s="27">
        <v>1</v>
      </c>
      <c r="T135" s="27"/>
      <c r="U135" s="27"/>
      <c r="V135" s="27"/>
      <c r="W135" s="27"/>
      <c r="X135" s="27"/>
      <c r="Y135" s="7">
        <f t="shared" si="66"/>
        <v>86.87</v>
      </c>
      <c r="Z135" s="7">
        <f t="shared" si="76"/>
        <v>0</v>
      </c>
      <c r="AA135" s="3">
        <f t="shared" si="84"/>
        <v>1</v>
      </c>
      <c r="AB135" s="25">
        <f t="shared" si="85"/>
        <v>86.87</v>
      </c>
      <c r="AC135" s="58">
        <v>1</v>
      </c>
      <c r="AD135" s="3">
        <v>3</v>
      </c>
      <c r="AE135" s="3">
        <f t="shared" si="86"/>
        <v>2</v>
      </c>
      <c r="AF135" s="63"/>
      <c r="AG135" s="44"/>
      <c r="AH135" s="3">
        <f t="shared" si="87"/>
        <v>-1</v>
      </c>
      <c r="AI135" s="3"/>
      <c r="AJ135" s="18">
        <f t="shared" si="88"/>
        <v>86.87</v>
      </c>
      <c r="AK135" s="18">
        <f t="shared" si="61"/>
        <v>0</v>
      </c>
      <c r="AL135" s="69">
        <f t="shared" si="89"/>
        <v>-86.87</v>
      </c>
    </row>
    <row r="136" spans="1:38" ht="12.75">
      <c r="A136" s="41" t="s">
        <v>121</v>
      </c>
      <c r="B136" s="44">
        <v>0</v>
      </c>
      <c r="C136" s="3">
        <v>3</v>
      </c>
      <c r="D136" s="3">
        <f t="shared" si="79"/>
        <v>3</v>
      </c>
      <c r="E136" s="18">
        <v>4.67</v>
      </c>
      <c r="F136" s="18">
        <f t="shared" si="80"/>
        <v>0</v>
      </c>
      <c r="G136" s="18">
        <f t="shared" si="81"/>
        <v>14.01</v>
      </c>
      <c r="H136" s="7">
        <f t="shared" si="82"/>
        <v>14.01</v>
      </c>
      <c r="I136" s="16"/>
      <c r="J136" s="24"/>
      <c r="K136" s="24">
        <v>12</v>
      </c>
      <c r="L136" s="24"/>
      <c r="M136" s="24">
        <v>12</v>
      </c>
      <c r="N136" s="24"/>
      <c r="O136" s="25">
        <f t="shared" si="83"/>
        <v>112.08</v>
      </c>
      <c r="Q136" s="27"/>
      <c r="R136" s="27"/>
      <c r="S136" s="27"/>
      <c r="T136" s="27"/>
      <c r="U136" s="27"/>
      <c r="V136" s="27"/>
      <c r="W136" s="27"/>
      <c r="X136" s="27">
        <v>23</v>
      </c>
      <c r="Y136" s="7">
        <f t="shared" si="66"/>
        <v>0</v>
      </c>
      <c r="Z136" s="7">
        <f t="shared" si="76"/>
        <v>107.41</v>
      </c>
      <c r="AA136" s="3">
        <f t="shared" si="84"/>
        <v>1</v>
      </c>
      <c r="AB136" s="25">
        <f t="shared" si="85"/>
        <v>4.67</v>
      </c>
      <c r="AC136" s="58">
        <v>12</v>
      </c>
      <c r="AD136" s="3">
        <v>6</v>
      </c>
      <c r="AE136" s="3">
        <f t="shared" si="86"/>
        <v>5</v>
      </c>
      <c r="AF136" s="63"/>
      <c r="AG136" s="44"/>
      <c r="AH136" s="3">
        <f t="shared" si="87"/>
        <v>-1</v>
      </c>
      <c r="AI136" s="3"/>
      <c r="AJ136" s="18">
        <f t="shared" si="88"/>
        <v>4.67</v>
      </c>
      <c r="AK136" s="18">
        <f t="shared" si="61"/>
        <v>0</v>
      </c>
      <c r="AL136" s="69">
        <f t="shared" si="89"/>
        <v>-14.01</v>
      </c>
    </row>
    <row r="137" spans="1:38" ht="12.75">
      <c r="A137" s="41" t="s">
        <v>122</v>
      </c>
      <c r="B137" s="44">
        <v>15</v>
      </c>
      <c r="C137" s="3">
        <v>4</v>
      </c>
      <c r="D137" s="3">
        <f t="shared" si="79"/>
        <v>19</v>
      </c>
      <c r="E137" s="18">
        <v>1.63</v>
      </c>
      <c r="F137" s="18">
        <f t="shared" si="80"/>
        <v>24.45</v>
      </c>
      <c r="G137" s="18">
        <f t="shared" si="81"/>
        <v>6.52</v>
      </c>
      <c r="H137" s="7">
        <f t="shared" si="82"/>
        <v>30.97</v>
      </c>
      <c r="I137" s="16"/>
      <c r="J137" s="24"/>
      <c r="K137" s="24">
        <v>24</v>
      </c>
      <c r="L137" s="24"/>
      <c r="M137" s="24"/>
      <c r="N137" s="24"/>
      <c r="O137" s="25">
        <f t="shared" si="83"/>
        <v>39.12</v>
      </c>
      <c r="Q137" s="27"/>
      <c r="R137" s="27"/>
      <c r="S137" s="27">
        <v>5</v>
      </c>
      <c r="T137" s="27"/>
      <c r="U137" s="27"/>
      <c r="V137" s="27"/>
      <c r="W137" s="27">
        <v>4</v>
      </c>
      <c r="X137" s="27"/>
      <c r="Y137" s="7">
        <f t="shared" si="66"/>
        <v>14.669999999999998</v>
      </c>
      <c r="Z137" s="7">
        <f t="shared" si="76"/>
        <v>0</v>
      </c>
      <c r="AA137" s="3">
        <f t="shared" si="84"/>
        <v>30</v>
      </c>
      <c r="AB137" s="25">
        <f t="shared" si="85"/>
        <v>48.9</v>
      </c>
      <c r="AC137" s="58">
        <v>24</v>
      </c>
      <c r="AD137" s="3">
        <v>24</v>
      </c>
      <c r="AE137" s="3">
        <f t="shared" si="86"/>
        <v>0</v>
      </c>
      <c r="AF137" s="63"/>
      <c r="AG137" s="44"/>
      <c r="AH137" s="3">
        <f t="shared" si="87"/>
        <v>-30</v>
      </c>
      <c r="AI137" s="3"/>
      <c r="AJ137" s="18">
        <f t="shared" si="88"/>
        <v>1.63</v>
      </c>
      <c r="AK137" s="18">
        <f t="shared" si="61"/>
        <v>0</v>
      </c>
      <c r="AL137" s="69">
        <f t="shared" si="89"/>
        <v>-30.97</v>
      </c>
    </row>
    <row r="138" spans="1:37" ht="12.75">
      <c r="A138" s="5" t="s">
        <v>70</v>
      </c>
      <c r="B138"/>
      <c r="C138" s="1"/>
      <c r="E138" s="13"/>
      <c r="F138" s="13"/>
      <c r="G138" s="13"/>
      <c r="I138" s="8"/>
      <c r="Y138" s="53"/>
      <c r="Z138" s="16"/>
      <c r="AC138" s="59"/>
      <c r="AE138" s="55"/>
      <c r="AF138" s="57"/>
      <c r="AG138" s="55"/>
      <c r="AH138" s="55"/>
      <c r="AI138" s="55"/>
      <c r="AJ138" s="13"/>
      <c r="AK138" s="13"/>
    </row>
    <row r="139" spans="9:38" ht="12.75">
      <c r="I139" s="8"/>
      <c r="X139" s="42" t="s">
        <v>70</v>
      </c>
      <c r="Y139" s="6">
        <f>SUM(Y4:Y138)</f>
        <v>3257.2859999999996</v>
      </c>
      <c r="Z139" s="6">
        <f>SUM(Z4:Z137)</f>
        <v>597.3549999999999</v>
      </c>
      <c r="AK139" s="8">
        <f>SUM(AK4:AK137)</f>
        <v>0</v>
      </c>
      <c r="AL139" s="72">
        <f>SUM(AL4:AL137)</f>
        <v>-7777.762000000001</v>
      </c>
    </row>
    <row r="140" spans="5:29" ht="12.75">
      <c r="E140" s="42" t="s">
        <v>70</v>
      </c>
      <c r="O140" s="43">
        <f>SUM(O4:O138)</f>
        <v>4400.32</v>
      </c>
      <c r="X140" s="64"/>
      <c r="Y140" s="42"/>
      <c r="Z140" s="42"/>
      <c r="AA140" s="42" t="s">
        <v>70</v>
      </c>
      <c r="AB140" s="43">
        <f>SUM(AB4:AB139)</f>
        <v>5874.007999999999</v>
      </c>
      <c r="AC140" s="43"/>
    </row>
    <row r="141" spans="6:8" ht="12.75">
      <c r="F141" s="43">
        <f>SUM(F4:F139)</f>
        <v>5347.406</v>
      </c>
      <c r="G141" s="43">
        <f>SUM(G4:G139)</f>
        <v>2460.7249999999995</v>
      </c>
      <c r="H141" s="43">
        <f>SUM(H4:H139)</f>
        <v>7777.762000000001</v>
      </c>
    </row>
    <row r="142" spans="11:19" ht="12.75">
      <c r="K142" s="5"/>
      <c r="S142" s="5"/>
    </row>
    <row r="143" spans="11:19" ht="12.75">
      <c r="K143" s="6"/>
      <c r="S143" s="6"/>
    </row>
    <row r="144" spans="11:19" ht="12.75">
      <c r="K144" s="49"/>
      <c r="S144" s="49"/>
    </row>
    <row r="146" spans="11:19" ht="12.75">
      <c r="K146" s="52"/>
      <c r="S146" s="52"/>
    </row>
  </sheetData>
  <sheetProtection/>
  <conditionalFormatting sqref="AH4:AH137">
    <cfRule type="cellIs" priority="1" dxfId="1" operator="lessThan" stopIfTrue="1">
      <formula>0</formula>
    </cfRule>
    <cfRule type="cellIs" priority="2" dxfId="2" operator="greaterThan" stopIfTrue="1">
      <formula>0</formula>
    </cfRule>
  </conditionalFormatting>
  <conditionalFormatting sqref="AL4:AL137">
    <cfRule type="cellIs" priority="3" dxfId="2" operator="greaterThan" stopIfTrue="1">
      <formula>0</formula>
    </cfRule>
    <cfRule type="cellIs" priority="4" dxfId="1" operator="lessThan" stopIfTrue="1">
      <formula>0</formula>
    </cfRule>
  </conditionalFormatting>
  <conditionalFormatting sqref="AE4:AE137">
    <cfRule type="cellIs" priority="5" dxfId="0" operator="greaterThan" stopIfTrue="1">
      <formula>0</formula>
    </cfRule>
  </conditionalFormatting>
  <printOptions horizontalCentered="1" verticalCentered="1"/>
  <pageMargins left="0.5" right="0.25" top="1.25" bottom="1.25" header="0.5" footer="0.5"/>
  <pageSetup fitToHeight="2" fitToWidth="2" horizontalDpi="90" verticalDpi="90" orientation="landscape" scale="46" r:id="rId2"/>
  <headerFooter alignWithMargins="0">
    <oddHeader>&amp;C&amp;G</oddHeader>
    <oddFooter>&amp;CPage &amp;P of &amp;N</oddFooter>
  </headerFooter>
  <rowBreaks count="2" manualBreakCount="2">
    <brk id="41" max="255" man="1"/>
    <brk id="9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4.7109375" style="0" customWidth="1"/>
    <col min="3" max="3" width="26.421875" style="0" customWidth="1"/>
  </cols>
  <sheetData>
    <row r="2" spans="2:3" ht="12.75">
      <c r="B2" s="5" t="s">
        <v>147</v>
      </c>
      <c r="C2" s="5" t="s">
        <v>146</v>
      </c>
    </row>
    <row r="3" spans="2:3" ht="25.5" customHeight="1">
      <c r="B3" s="73">
        <v>10555</v>
      </c>
      <c r="C3" s="73">
        <v>2266</v>
      </c>
    </row>
    <row r="4" ht="12.75">
      <c r="B4" s="5" t="s">
        <v>152</v>
      </c>
    </row>
    <row r="5" ht="29.25" customHeight="1">
      <c r="B5" s="67">
        <f>Perpetual!Y139/Costs!B3</f>
        <v>0.3086012316437707</v>
      </c>
    </row>
    <row r="6" ht="12.75">
      <c r="B6" s="5" t="s">
        <v>145</v>
      </c>
    </row>
    <row r="7" ht="35.25" customHeight="1">
      <c r="B7" s="67">
        <f>Perpetual!Z139/Costs!C3</f>
        <v>0.2636165048543689</v>
      </c>
    </row>
    <row r="8" ht="12.75">
      <c r="B8" s="5" t="s">
        <v>154</v>
      </c>
    </row>
    <row r="9" ht="34.5" customHeight="1">
      <c r="B9" s="67">
        <f>(Perpetual!F141-Perpetual!AB140+Perpetual!O140)/(Costs!B3)</f>
        <v>0.36700312648034117</v>
      </c>
    </row>
    <row r="10" ht="12.75">
      <c r="B10" s="5" t="s">
        <v>155</v>
      </c>
    </row>
    <row r="11" ht="30" customHeight="1">
      <c r="B11" s="67">
        <f>(Perpetual!O140-Perpetual!Z139)/(Costs!B3)</f>
        <v>0.3602998578872572</v>
      </c>
    </row>
    <row r="12" ht="12.75">
      <c r="B12" s="5" t="s">
        <v>150</v>
      </c>
    </row>
    <row r="13" ht="31.5" customHeight="1">
      <c r="B13" s="68">
        <f>Perpetual!AB140-Perpetual!F141</f>
        <v>526.601999999999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Wolff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dtao</dc:creator>
  <cp:keywords/>
  <dc:description/>
  <cp:lastModifiedBy>Adam Kostich</cp:lastModifiedBy>
  <cp:lastPrinted>2008-06-12T23:18:44Z</cp:lastPrinted>
  <dcterms:created xsi:type="dcterms:W3CDTF">2004-11-02T20:59:05Z</dcterms:created>
  <dcterms:modified xsi:type="dcterms:W3CDTF">2008-06-12T23:19:03Z</dcterms:modified>
  <cp:category/>
  <cp:version/>
  <cp:contentType/>
  <cp:contentStatus/>
</cp:coreProperties>
</file>